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G:\Sekretariat\Verwaltungsnetz\Schule\Oberstufe\OS 2628\"/>
    </mc:Choice>
  </mc:AlternateContent>
  <xr:revisionPtr revIDLastSave="0" documentId="13_ncr:1_{A70429F7-1357-4E58-8371-3F516809B1D3}" xr6:coauthVersionLast="47" xr6:coauthVersionMax="47" xr10:uidLastSave="{00000000-0000-0000-0000-000000000000}"/>
  <bookViews>
    <workbookView xWindow="3072" yWindow="264" windowWidth="21660" windowHeight="17016" xr2:uid="{00000000-000D-0000-FFFF-FFFF00000000}"/>
  </bookViews>
  <sheets>
    <sheet name="Vorlage" sheetId="2" r:id="rId1"/>
    <sheet name="Hinweise" sheetId="3" r:id="rId2"/>
  </sheets>
  <definedNames>
    <definedName name="_xlnm.Print_Area" localSheetId="0">Vorlage!$B$1:$S$65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2" l="1"/>
  <c r="I52" i="2" s="1"/>
  <c r="K52" i="2" s="1"/>
  <c r="M52" i="2" s="1"/>
  <c r="O52" i="2" s="1"/>
  <c r="M50" i="2"/>
  <c r="O50" i="2" s="1"/>
  <c r="E20" i="2" l="1"/>
  <c r="F37" i="2" l="1"/>
  <c r="G37" i="2" s="1"/>
  <c r="F36" i="2"/>
  <c r="G36" i="2" l="1"/>
  <c r="M36" i="2"/>
  <c r="K36" i="2"/>
  <c r="I36" i="2"/>
  <c r="O37" i="2"/>
  <c r="I37" i="2"/>
  <c r="M37" i="2"/>
  <c r="K59" i="2"/>
  <c r="M59" i="2"/>
  <c r="O59" i="2"/>
  <c r="I59" i="2"/>
  <c r="I58" i="2"/>
  <c r="K56" i="2"/>
  <c r="M56" i="2"/>
  <c r="O56" i="2"/>
  <c r="I56" i="2"/>
  <c r="M57" i="2"/>
  <c r="O57" i="2"/>
  <c r="F38" i="2" l="1"/>
  <c r="F29" i="2"/>
  <c r="O36" i="2" l="1"/>
  <c r="R36" i="2"/>
  <c r="K37" i="2"/>
  <c r="R37" i="2"/>
  <c r="G38" i="2"/>
  <c r="F53" i="2"/>
  <c r="F54" i="2"/>
  <c r="Q59" i="2"/>
  <c r="Q56" i="2"/>
  <c r="S37" i="2" l="1"/>
  <c r="S36" i="2"/>
  <c r="AB10" i="2"/>
  <c r="AB9" i="2"/>
  <c r="AB12" i="2" l="1"/>
  <c r="AB11" i="2"/>
  <c r="AB14" i="2"/>
  <c r="AB13" i="2"/>
  <c r="E17" i="2" l="1"/>
  <c r="E18" i="2"/>
  <c r="I54" i="2" l="1"/>
  <c r="S54" i="2"/>
  <c r="F40" i="2"/>
  <c r="G40" i="2" s="1"/>
  <c r="I40" i="2" s="1"/>
  <c r="K40" i="2" s="1"/>
  <c r="M40" i="2" s="1"/>
  <c r="O40" i="2" s="1"/>
  <c r="F39" i="2"/>
  <c r="G39" i="2" s="1"/>
  <c r="I39" i="2" l="1"/>
  <c r="K54" i="2"/>
  <c r="M54" i="2" s="1"/>
  <c r="O54" i="2" s="1"/>
  <c r="F55" i="2" l="1"/>
  <c r="F46" i="2"/>
  <c r="G46" i="2" s="1"/>
  <c r="I46" i="2" s="1"/>
  <c r="I53" i="2" l="1"/>
  <c r="K53" i="2" s="1"/>
  <c r="M53" i="2" s="1"/>
  <c r="O53" i="2" s="1"/>
  <c r="F28" i="2" l="1"/>
  <c r="F30" i="2"/>
  <c r="F31" i="2"/>
  <c r="F32" i="2"/>
  <c r="F33" i="2"/>
  <c r="F34" i="2"/>
  <c r="F35" i="2"/>
  <c r="I35" i="2" s="1"/>
  <c r="F41" i="2"/>
  <c r="G41" i="2" s="1"/>
  <c r="F42" i="2"/>
  <c r="G42" i="2" s="1"/>
  <c r="I42" i="2" s="1"/>
  <c r="F43" i="2"/>
  <c r="F44" i="2"/>
  <c r="F45" i="2"/>
  <c r="S46" i="2"/>
  <c r="H47" i="2"/>
  <c r="I47" i="2" s="1"/>
  <c r="I48" i="2"/>
  <c r="K48" i="2" s="1"/>
  <c r="I49" i="2"/>
  <c r="I50" i="2"/>
  <c r="K50" i="2" s="1"/>
  <c r="M51" i="2"/>
  <c r="R51" i="2" s="1"/>
  <c r="R53" i="2"/>
  <c r="S53" i="2"/>
  <c r="R54" i="2"/>
  <c r="I55" i="2"/>
  <c r="S55" i="2"/>
  <c r="I57" i="2"/>
  <c r="K57" i="2"/>
  <c r="K58" i="2"/>
  <c r="M58" i="2"/>
  <c r="O58" i="2"/>
  <c r="F61" i="2" l="1"/>
  <c r="G35" i="2"/>
  <c r="R35" i="2"/>
  <c r="E19" i="2"/>
  <c r="G33" i="2"/>
  <c r="I33" i="2" s="1"/>
  <c r="S33" i="2"/>
  <c r="G34" i="2"/>
  <c r="I34" i="2" s="1"/>
  <c r="S34" i="2"/>
  <c r="I41" i="2"/>
  <c r="K41" i="2" s="1"/>
  <c r="M41" i="2" s="1"/>
  <c r="O41" i="2" s="1"/>
  <c r="Q52" i="2"/>
  <c r="R52" i="2"/>
  <c r="G44" i="2"/>
  <c r="I44" i="2" s="1"/>
  <c r="S44" i="2" s="1"/>
  <c r="G43" i="2"/>
  <c r="G45" i="2"/>
  <c r="I45" i="2" s="1"/>
  <c r="S45" i="2" s="1"/>
  <c r="S38" i="2"/>
  <c r="G32" i="2"/>
  <c r="I32" i="2" s="1"/>
  <c r="S32" i="2" s="1"/>
  <c r="G28" i="2"/>
  <c r="G31" i="2"/>
  <c r="I31" i="2" s="1"/>
  <c r="S31" i="2" s="1"/>
  <c r="G30" i="2"/>
  <c r="I30" i="2" s="1"/>
  <c r="M30" i="2" s="1"/>
  <c r="G29" i="2"/>
  <c r="Q58" i="2"/>
  <c r="Q57" i="2"/>
  <c r="S28" i="2"/>
  <c r="R55" i="2"/>
  <c r="K55" i="2"/>
  <c r="M55" i="2" s="1"/>
  <c r="O55" i="2" s="1"/>
  <c r="Q53" i="2"/>
  <c r="Q50" i="2"/>
  <c r="Q48" i="2"/>
  <c r="S39" i="2"/>
  <c r="Q54" i="2"/>
  <c r="O51" i="2"/>
  <c r="K49" i="2"/>
  <c r="Q49" i="2" s="1"/>
  <c r="K39" i="2"/>
  <c r="M39" i="2" s="1"/>
  <c r="O39" i="2" s="1"/>
  <c r="S41" i="2"/>
  <c r="Q40" i="2"/>
  <c r="R50" i="2"/>
  <c r="R49" i="2"/>
  <c r="R48" i="2"/>
  <c r="R47" i="2"/>
  <c r="R40" i="2"/>
  <c r="K47" i="2"/>
  <c r="Q47" i="2" s="1"/>
  <c r="S40" i="2"/>
  <c r="E64" i="2" l="1"/>
  <c r="Q51" i="2"/>
  <c r="O34" i="2"/>
  <c r="M34" i="2"/>
  <c r="K34" i="2"/>
  <c r="K33" i="2"/>
  <c r="M33" i="2"/>
  <c r="O33" i="2"/>
  <c r="S35" i="2"/>
  <c r="E63" i="2"/>
  <c r="AA36" i="2"/>
  <c r="AA34" i="2"/>
  <c r="I43" i="2"/>
  <c r="S30" i="2"/>
  <c r="R30" i="2"/>
  <c r="I29" i="2"/>
  <c r="S29" i="2" s="1"/>
  <c r="I28" i="2"/>
  <c r="O28" i="2" s="1"/>
  <c r="G61" i="2"/>
  <c r="R41" i="2"/>
  <c r="Q55" i="2"/>
  <c r="R34" i="2"/>
  <c r="R33" i="2"/>
  <c r="O31" i="2"/>
  <c r="K32" i="2"/>
  <c r="O30" i="2"/>
  <c r="K30" i="2"/>
  <c r="I38" i="2"/>
  <c r="H38" i="2"/>
  <c r="R46" i="2"/>
  <c r="K46" i="2"/>
  <c r="M46" i="2" s="1"/>
  <c r="O46" i="2" s="1"/>
  <c r="K44" i="2"/>
  <c r="M44" i="2" s="1"/>
  <c r="O44" i="2" s="1"/>
  <c r="R44" i="2"/>
  <c r="Q39" i="2"/>
  <c r="S42" i="2"/>
  <c r="K42" i="2"/>
  <c r="M42" i="2" s="1"/>
  <c r="O42" i="2" s="1"/>
  <c r="R42" i="2"/>
  <c r="O32" i="2"/>
  <c r="M31" i="2"/>
  <c r="R31" i="2"/>
  <c r="R39" i="2"/>
  <c r="Q41" i="2"/>
  <c r="K28" i="2" l="1"/>
  <c r="R28" i="2"/>
  <c r="S43" i="2"/>
  <c r="AA30" i="2"/>
  <c r="AA28" i="2"/>
  <c r="M29" i="2"/>
  <c r="K29" i="2"/>
  <c r="M28" i="2"/>
  <c r="R29" i="2"/>
  <c r="O29" i="2"/>
  <c r="Q34" i="2"/>
  <c r="Q33" i="2"/>
  <c r="Q30" i="2"/>
  <c r="K31" i="2"/>
  <c r="Q31" i="2" s="1"/>
  <c r="R32" i="2"/>
  <c r="M32" i="2"/>
  <c r="Q32" i="2" s="1"/>
  <c r="Q46" i="2"/>
  <c r="K35" i="2"/>
  <c r="M35" i="2" s="1"/>
  <c r="O35" i="2" s="1"/>
  <c r="R38" i="2"/>
  <c r="Q44" i="2"/>
  <c r="R45" i="2"/>
  <c r="K45" i="2"/>
  <c r="M45" i="2" s="1"/>
  <c r="O45" i="2" s="1"/>
  <c r="K43" i="2"/>
  <c r="R43" i="2"/>
  <c r="Q42" i="2"/>
  <c r="Q36" i="2"/>
  <c r="O38" i="2"/>
  <c r="M38" i="2"/>
  <c r="K38" i="2"/>
  <c r="Q28" i="2" l="1"/>
  <c r="AA32" i="2"/>
  <c r="E62" i="2" s="1"/>
  <c r="Q29" i="2"/>
  <c r="I60" i="2"/>
  <c r="Q38" i="2"/>
  <c r="R60" i="2"/>
  <c r="E65" i="2" s="1"/>
  <c r="Q45" i="2"/>
  <c r="M43" i="2"/>
  <c r="O43" i="2" s="1"/>
  <c r="O60" i="2" s="1"/>
  <c r="Q37" i="2"/>
  <c r="Q35" i="2"/>
  <c r="K60" i="2"/>
  <c r="M60" i="2" l="1"/>
  <c r="Q60" i="2" s="1"/>
  <c r="S60" i="2"/>
  <c r="AA38" i="2"/>
  <c r="Q43" i="2"/>
  <c r="E67" i="2" l="1"/>
</calcChain>
</file>

<file path=xl/sharedStrings.xml><?xml version="1.0" encoding="utf-8"?>
<sst xmlns="http://schemas.openxmlformats.org/spreadsheetml/2006/main" count="284" uniqueCount="200">
  <si>
    <t>Du kannst dazu zwischen den einzelnen Blättern (s.u.) hin- und herspringen</t>
  </si>
  <si>
    <t>1.</t>
  </si>
  <si>
    <t>2.</t>
  </si>
  <si>
    <t>3.</t>
  </si>
  <si>
    <t>4.</t>
  </si>
  <si>
    <t>5.</t>
  </si>
  <si>
    <t>6.</t>
  </si>
  <si>
    <t>7.</t>
  </si>
  <si>
    <t>8.</t>
  </si>
  <si>
    <t>11.</t>
  </si>
  <si>
    <t>lassen; dann kannst Du abgeben. Beachte die Termine für die Abgabe!</t>
  </si>
  <si>
    <t>Wenn Du trotz der Hinweise nicht mehr weiterkommst, wende Dich bitte zuerst an Deine</t>
  </si>
  <si>
    <t xml:space="preserve">Mitschülerinnen und Mitschüler, dann auch an die Oberstufenberater Frau Leichtle und </t>
  </si>
  <si>
    <t>Vorwahl</t>
  </si>
  <si>
    <t>Hauptwahl</t>
  </si>
  <si>
    <t>10a</t>
  </si>
  <si>
    <t>10b</t>
  </si>
  <si>
    <t>10c</t>
  </si>
  <si>
    <t>Belegplan-Wahlbogen für die 4 Halbjahre in der Kursstufe</t>
  </si>
  <si>
    <t>Fächer</t>
  </si>
  <si>
    <t>Schülerin/Schüler</t>
  </si>
  <si>
    <t>Deutsch</t>
  </si>
  <si>
    <t>Deutsch PF</t>
  </si>
  <si>
    <t>1. Leistungsfach</t>
  </si>
  <si>
    <t>Name, Vorname</t>
  </si>
  <si>
    <t>Mathematik</t>
  </si>
  <si>
    <t>Mathe PF</t>
  </si>
  <si>
    <t>2. Leistungsfach</t>
  </si>
  <si>
    <t>Klasse</t>
  </si>
  <si>
    <t>Profil</t>
  </si>
  <si>
    <t>Konfession</t>
  </si>
  <si>
    <t>Englisch</t>
  </si>
  <si>
    <t>3. Leistungsfach</t>
  </si>
  <si>
    <t>Französisch</t>
  </si>
  <si>
    <t>4. Basisfach</t>
  </si>
  <si>
    <t>Unterschrift Schülerin/Schüler</t>
  </si>
  <si>
    <t>Latein</t>
  </si>
  <si>
    <t>5. Basisfach</t>
  </si>
  <si>
    <t>n</t>
  </si>
  <si>
    <t>Spanisch</t>
  </si>
  <si>
    <t>s</t>
  </si>
  <si>
    <t>Physik</t>
  </si>
  <si>
    <t>Chemie</t>
  </si>
  <si>
    <t>katholisch</t>
  </si>
  <si>
    <t>Biologie</t>
  </si>
  <si>
    <t>evangelisch</t>
  </si>
  <si>
    <t>Geschichte</t>
  </si>
  <si>
    <t>islamisch</t>
  </si>
  <si>
    <t>Geographie</t>
  </si>
  <si>
    <t>2</t>
  </si>
  <si>
    <t>4</t>
  </si>
  <si>
    <t>5</t>
  </si>
  <si>
    <t>6</t>
  </si>
  <si>
    <t>7</t>
  </si>
  <si>
    <t>8</t>
  </si>
  <si>
    <t>9</t>
  </si>
  <si>
    <t>10</t>
  </si>
  <si>
    <t>12</t>
  </si>
  <si>
    <t>jüdisch</t>
  </si>
  <si>
    <t>Wirtschaft</t>
  </si>
  <si>
    <t>Aufgabenfelder</t>
  </si>
  <si>
    <t>Belegpflicht</t>
  </si>
  <si>
    <t>schriftl. bzw. mündl. Prüfungs-fach</t>
  </si>
  <si>
    <t>Wochenstunden in den Kursen in den Halbjahren</t>
  </si>
  <si>
    <t>Gesamt-stunden-zahl</t>
  </si>
  <si>
    <t>Zahl der verpflich-tend gewer-teten Kurse im Kurs-block</t>
  </si>
  <si>
    <t>andere Konf.</t>
  </si>
  <si>
    <t>ohne Konf.</t>
  </si>
  <si>
    <t>evang. Religion</t>
  </si>
  <si>
    <t>kath. Religion</t>
  </si>
  <si>
    <t>Ethik</t>
  </si>
  <si>
    <t>Bildende Kunst</t>
  </si>
  <si>
    <t>s/m</t>
  </si>
  <si>
    <t>1. Hj.</t>
  </si>
  <si>
    <t>2. Hj.</t>
  </si>
  <si>
    <t>3. Hj.</t>
  </si>
  <si>
    <t>4. Hj.</t>
  </si>
  <si>
    <t>Musik</t>
  </si>
  <si>
    <t>I.                            sprachlich-literarisch-künstlerisch</t>
  </si>
  <si>
    <t>D</t>
  </si>
  <si>
    <t>4 Hj.</t>
  </si>
  <si>
    <t>Sport</t>
  </si>
  <si>
    <t>Sprachen</t>
  </si>
  <si>
    <t>E</t>
  </si>
  <si>
    <t>4 Hj. in mindestens   1 Sprache</t>
  </si>
  <si>
    <t>Informatik</t>
  </si>
  <si>
    <t>F</t>
  </si>
  <si>
    <t>Literatur und Theater</t>
  </si>
  <si>
    <t>Naturw.</t>
  </si>
  <si>
    <t>L</t>
  </si>
  <si>
    <t>SPA</t>
  </si>
  <si>
    <t>Summe</t>
  </si>
  <si>
    <t>BK</t>
  </si>
  <si>
    <t>4 Hj. in 1 Fach</t>
  </si>
  <si>
    <t>Mu</t>
  </si>
  <si>
    <t>II.                      gesellschafts-wissenschaftlich</t>
  </si>
  <si>
    <t>GW</t>
  </si>
  <si>
    <t xml:space="preserve">G </t>
  </si>
  <si>
    <t>Geo</t>
  </si>
  <si>
    <t>Gk</t>
  </si>
  <si>
    <t>WI</t>
  </si>
  <si>
    <t>R ev</t>
  </si>
  <si>
    <t>R rk</t>
  </si>
  <si>
    <t>Eth</t>
  </si>
  <si>
    <t>III.                        mathematisch-naturwissenschaftlich-technisch</t>
  </si>
  <si>
    <t>M</t>
  </si>
  <si>
    <t>Ph</t>
  </si>
  <si>
    <t>4 Hj. in mindestens 1 NW</t>
  </si>
  <si>
    <t>Ch</t>
  </si>
  <si>
    <t>Bio</t>
  </si>
  <si>
    <t>bes. Lernleistung</t>
  </si>
  <si>
    <t>Sem ___</t>
  </si>
  <si>
    <t>in 2 Hj.</t>
  </si>
  <si>
    <t>Wahlbereich</t>
  </si>
  <si>
    <r>
      <t>2</t>
    </r>
    <r>
      <rPr>
        <sz val="10"/>
        <color indexed="8"/>
        <rFont val="Arial"/>
        <family val="2"/>
      </rPr>
      <t xml:space="preserve"> Stunden in Klasse 11</t>
    </r>
  </si>
  <si>
    <t>Hb</t>
  </si>
  <si>
    <r>
      <t>2</t>
    </r>
    <r>
      <rPr>
        <sz val="10"/>
        <color indexed="8"/>
        <rFont val="Arial"/>
        <family val="2"/>
      </rPr>
      <t xml:space="preserve"> Stunden in Klasse 12</t>
    </r>
  </si>
  <si>
    <t>Psychologie</t>
  </si>
  <si>
    <t>Lit.+Theater</t>
  </si>
  <si>
    <t>Summen</t>
  </si>
  <si>
    <t>Stunden</t>
  </si>
  <si>
    <t>Unterschrift Erziehungsberecht.</t>
  </si>
  <si>
    <t>3s+2m</t>
  </si>
  <si>
    <t>3x5</t>
  </si>
  <si>
    <t>Prüfungsfächer im Abitur</t>
  </si>
  <si>
    <t>Mathematik VT</t>
  </si>
  <si>
    <t>In derselben Zeile erscheint bei den Wochenstunden für alle 4 Halbjahre eine "5".</t>
  </si>
  <si>
    <t>Wahl</t>
  </si>
  <si>
    <t>fest</t>
  </si>
  <si>
    <t>davon PF FS</t>
  </si>
  <si>
    <t>davon PF Nw</t>
  </si>
  <si>
    <t>Differenz</t>
  </si>
  <si>
    <t xml:space="preserve">Datum   </t>
  </si>
  <si>
    <t>Hinweise zum Ausfüllen des Kurswahlbogens</t>
  </si>
  <si>
    <t>Diese Hinweise sollen Dir helfen, Deinen Kurswahlbogen korrekt auszufüllen:</t>
  </si>
  <si>
    <t>Wenn Du die Prüfungsfächer den Vorgaben entsprechend gewählt hast, erlöschen die Hinweise.</t>
  </si>
  <si>
    <t>-Drei Fächer aus den Fremdsprachen und Naturwissenschaften müssen gewählt werden.</t>
  </si>
  <si>
    <t>-Bildende Kunst oder Musik muss gewählt werden.</t>
  </si>
  <si>
    <t>-Religion oder Ethik muss gewählt werden.</t>
  </si>
  <si>
    <t>-Es müssen genügend Kurse gewählt sein (mind. 42 Kurse und mind. 128 Stunden).</t>
  </si>
  <si>
    <t>Wenn Dir noch Kurse oder Stunden fehlen oder Du Interesse an weiteren Fächern hast,</t>
  </si>
  <si>
    <t>kannst Du hier einen Seminarkurs mit dem Namen der Lehrkraft wählen oder</t>
  </si>
  <si>
    <t>andere angegebene Wahlfächer, indem Du in das jeweilige gelbe Feld eine 2 einträgst.</t>
  </si>
  <si>
    <t xml:space="preserve">Auch AGs kannst Du wählen; diese müssen dann aber regelmäßig besucht werden. </t>
  </si>
  <si>
    <t>Es müssen mindestens 42 sein.</t>
  </si>
  <si>
    <t>Mit Deinen besten anderen Kursen füllst Du diese später bei der Anrechnung auf 40 Kurse auf.</t>
  </si>
  <si>
    <t xml:space="preserve">Jetzt musst Du Deinen Belegplan nur noch ausdrucken, unterschreiben (in Feld L13) und </t>
  </si>
  <si>
    <t xml:space="preserve">(wenn Du nicht volljährig bist) auch einen Erziehungsberechtigten in Feld L14 unterschreiben </t>
  </si>
  <si>
    <t>Deutsch LF</t>
  </si>
  <si>
    <t>Mathe LF</t>
  </si>
  <si>
    <t>FS LF</t>
  </si>
  <si>
    <t>NW LF</t>
  </si>
  <si>
    <t>Wenn hier rechts alle</t>
  </si>
  <si>
    <t>Hinweise erloschen sind,</t>
  </si>
  <si>
    <t>bitte noch unten die</t>
  </si>
  <si>
    <t>roten Hinweise beachten !</t>
  </si>
  <si>
    <t>Wenn hier rechts auch</t>
  </si>
  <si>
    <t>noch alle Hinweise</t>
  </si>
  <si>
    <t>erloschen sind, ist</t>
  </si>
  <si>
    <t>die Wahl korrekt !</t>
  </si>
  <si>
    <r>
      <t xml:space="preserve">Trage Deinen </t>
    </r>
    <r>
      <rPr>
        <b/>
        <u/>
        <sz val="16"/>
        <rFont val="Arial"/>
        <family val="2"/>
      </rPr>
      <t>Namen, Vornamen</t>
    </r>
    <r>
      <rPr>
        <sz val="16"/>
        <rFont val="Arial"/>
        <family val="2"/>
      </rPr>
      <t xml:space="preserve">, Deine </t>
    </r>
    <r>
      <rPr>
        <b/>
        <u/>
        <sz val="16"/>
        <rFont val="Arial"/>
        <family val="2"/>
      </rPr>
      <t>Klasse</t>
    </r>
    <r>
      <rPr>
        <sz val="16"/>
        <rFont val="Arial"/>
        <family val="2"/>
      </rPr>
      <t xml:space="preserve">, Dein </t>
    </r>
    <r>
      <rPr>
        <b/>
        <u/>
        <sz val="16"/>
        <rFont val="Arial"/>
        <family val="2"/>
      </rPr>
      <t>Profil</t>
    </r>
    <r>
      <rPr>
        <sz val="16"/>
        <rFont val="Arial"/>
        <family val="2"/>
      </rPr>
      <t xml:space="preserve"> und Deine </t>
    </r>
    <r>
      <rPr>
        <b/>
        <u/>
        <sz val="16"/>
        <rFont val="Arial"/>
        <family val="2"/>
      </rPr>
      <t>Konfession</t>
    </r>
    <r>
      <rPr>
        <sz val="16"/>
        <rFont val="Arial"/>
        <family val="2"/>
      </rPr>
      <t xml:space="preserve"> in die</t>
    </r>
  </si>
  <si>
    <r>
      <t xml:space="preserve">Überlege Dir, welche drei </t>
    </r>
    <r>
      <rPr>
        <b/>
        <u/>
        <sz val="16"/>
        <rFont val="Arial"/>
        <family val="2"/>
      </rPr>
      <t>Leistungsfächer</t>
    </r>
    <r>
      <rPr>
        <sz val="16"/>
        <rFont val="Arial"/>
        <family val="2"/>
      </rPr>
      <t xml:space="preserve"> (5-stündig) Du wählen möchtest.</t>
    </r>
  </si>
  <si>
    <r>
      <t xml:space="preserve">Orientiere Dich bei der Wahl der </t>
    </r>
    <r>
      <rPr>
        <b/>
        <u/>
        <sz val="16"/>
        <rFont val="Arial"/>
        <family val="2"/>
      </rPr>
      <t>beiden mündlichen Prüfungsfächer</t>
    </r>
    <r>
      <rPr>
        <sz val="16"/>
        <rFont val="Arial"/>
        <family val="2"/>
      </rPr>
      <t xml:space="preserve"> (4.+5. Basisfach)</t>
    </r>
  </si>
  <si>
    <r>
      <t xml:space="preserve">Bei der Wahl der übrigen </t>
    </r>
    <r>
      <rPr>
        <b/>
        <u/>
        <sz val="16"/>
        <rFont val="Arial"/>
        <family val="2"/>
      </rPr>
      <t>Basisfächer</t>
    </r>
    <r>
      <rPr>
        <sz val="16"/>
        <rFont val="Arial"/>
        <family val="2"/>
      </rPr>
      <t xml:space="preserve"> gibt es folgende Vorgaben:</t>
    </r>
  </si>
  <si>
    <r>
      <t xml:space="preserve">Im unteren Drittel des Kurswahlbogens stehen die </t>
    </r>
    <r>
      <rPr>
        <b/>
        <u/>
        <sz val="16"/>
        <rFont val="Arial"/>
        <family val="2"/>
      </rPr>
      <t>Wahlfächer</t>
    </r>
    <r>
      <rPr>
        <sz val="16"/>
        <rFont val="Arial"/>
        <family val="2"/>
      </rPr>
      <t>:</t>
    </r>
  </si>
  <si>
    <r>
      <t xml:space="preserve">Im Feld R59 erscheint die Anzahl der Kurse, die Du im Kursblock anrechnen lassen </t>
    </r>
    <r>
      <rPr>
        <b/>
        <u/>
        <sz val="16"/>
        <rFont val="Arial"/>
        <family val="2"/>
      </rPr>
      <t>musst</t>
    </r>
    <r>
      <rPr>
        <sz val="16"/>
        <rFont val="Arial"/>
        <family val="2"/>
      </rPr>
      <t>.</t>
    </r>
  </si>
  <si>
    <t>Herrn Gipser.</t>
  </si>
  <si>
    <t>in den Feldern D62 bis D65 erloschen sind, entspricht Deine Wahl den Vorgaben.</t>
  </si>
  <si>
    <r>
      <t xml:space="preserve">Im Feld Q60 kannst Du die </t>
    </r>
    <r>
      <rPr>
        <b/>
        <u/>
        <sz val="16"/>
        <rFont val="Arial"/>
        <family val="2"/>
      </rPr>
      <t>Zahl der anrechenbaren Kurse</t>
    </r>
    <r>
      <rPr>
        <sz val="16"/>
        <rFont val="Arial"/>
        <family val="2"/>
      </rPr>
      <t xml:space="preserve"> ablesen.</t>
    </r>
  </si>
  <si>
    <r>
      <t xml:space="preserve">Jetzt kannst Du in Zeile 60 die </t>
    </r>
    <r>
      <rPr>
        <b/>
        <u/>
        <sz val="16"/>
        <rFont val="Arial"/>
        <family val="2"/>
      </rPr>
      <t>Zahl Deiner Wochenstunden</t>
    </r>
    <r>
      <rPr>
        <sz val="16"/>
        <rFont val="Arial"/>
        <family val="2"/>
      </rPr>
      <t xml:space="preserve"> in den 4 Halbjahren ablesen.</t>
    </r>
  </si>
  <si>
    <t>Sie muss insgesamt mindestens 128 Stunden betragen (P60).</t>
  </si>
  <si>
    <t>Wähle sie am Pfeil aus; das entsprechende Feld von E28 bis E45 erhält automatisch ein "S".</t>
  </si>
  <si>
    <t>an den in den Feldern D17-D20 stehenden roten Hinweisen.</t>
  </si>
  <si>
    <t>Zahl der anrechen-baren Kurse im Kurs- block</t>
  </si>
  <si>
    <t>5. BF</t>
  </si>
  <si>
    <t>1.LF</t>
  </si>
  <si>
    <t>2. LF</t>
  </si>
  <si>
    <t>3. LF</t>
  </si>
  <si>
    <t>4. BF</t>
  </si>
  <si>
    <t>Gemeinschaftskunde</t>
  </si>
  <si>
    <t>VK Mathematik</t>
  </si>
  <si>
    <t>Geologie</t>
  </si>
  <si>
    <t>Wenn in den Feldern E61 und E62 jeweils ein grünes "ok" erscheint und die roten Hinweise</t>
  </si>
  <si>
    <t>NWT</t>
  </si>
  <si>
    <t>4 Hj. als Pf oder 2/2 in Kombination</t>
  </si>
  <si>
    <t>-In geo und gk müssen jeweils mindestens 2 Halbjahre besucht werden (Ausnahme bei Wirtschaft als LK)</t>
  </si>
  <si>
    <t xml:space="preserve"> Ob diese beiden Pflichthalbjahre für geo in 11 und gk in 12 stattfinden werden (oder anders herum) entscheidet sich nach der Kurswahl.</t>
  </si>
  <si>
    <t>dafür vorgesehenen gelben Kästchen der "Vorlage" (s.u.) ein und gib bitte an, ob Du an der Schule bleiben möchtest.</t>
  </si>
  <si>
    <t>10d</t>
  </si>
  <si>
    <t>Literatur</t>
  </si>
  <si>
    <r>
      <t xml:space="preserve">2 </t>
    </r>
    <r>
      <rPr>
        <sz val="10"/>
        <color indexed="8"/>
        <rFont val="Arial"/>
        <family val="2"/>
      </rPr>
      <t>Stunden in Klasse 11+12</t>
    </r>
  </si>
  <si>
    <t>Abitur 2028</t>
  </si>
  <si>
    <t>Schuljahre 2026/27 + 2027/28</t>
  </si>
  <si>
    <t>Abgabe am 11.03.2026</t>
  </si>
  <si>
    <t>Abgabe am 09.06.2026</t>
  </si>
  <si>
    <t>Kepler</t>
  </si>
  <si>
    <t>Wechsel an berufliche Schule geplant (z.B. TG)</t>
  </si>
  <si>
    <t>Wechsel an andere Schule geplant</t>
  </si>
  <si>
    <t xml:space="preserve"> Ich möchte an eine andere Schule wechseln</t>
  </si>
  <si>
    <t xml:space="preserve">           Ich bleibe voraussichtlich am Salier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</si>
</sst>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6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24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sz val="10"/>
      <color theme="4" tint="-0.249977111117893"/>
      <name val="Arial"/>
      <family val="2"/>
    </font>
    <font>
      <b/>
      <sz val="14"/>
      <color theme="4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43"/>
      </patternFill>
    </fill>
    <fill>
      <patternFill patternType="gray125">
        <fgColor indexed="8"/>
        <bgColor indexed="43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6" fillId="0" borderId="0" xfId="0" applyNumberFormat="1" applyFont="1" applyFill="1" applyBorder="1" applyAlignment="1" applyProtection="1">
      <alignment horizontal="left"/>
    </xf>
    <xf numFmtId="1" fontId="5" fillId="0" borderId="0" xfId="0" applyNumberFormat="1" applyFont="1" applyProtection="1">
      <protection hidden="1"/>
    </xf>
    <xf numFmtId="49" fontId="5" fillId="0" borderId="0" xfId="0" applyNumberFormat="1" applyFont="1" applyProtection="1">
      <protection hidden="1"/>
    </xf>
    <xf numFmtId="49" fontId="5" fillId="0" borderId="0" xfId="0" applyNumberFormat="1" applyFont="1" applyProtection="1"/>
    <xf numFmtId="0" fontId="9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Protection="1">
      <protection hidden="1"/>
    </xf>
    <xf numFmtId="0" fontId="5" fillId="0" borderId="0" xfId="0" applyNumberFormat="1" applyFont="1" applyProtection="1"/>
    <xf numFmtId="1" fontId="5" fillId="0" borderId="0" xfId="0" applyNumberFormat="1" applyFont="1" applyAlignment="1" applyProtection="1">
      <alignment horizontal="center"/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49" fontId="5" fillId="0" borderId="0" xfId="0" applyNumberFormat="1" applyFont="1" applyAlignment="1" applyProtection="1">
      <alignment horizontal="center"/>
    </xf>
    <xf numFmtId="1" fontId="10" fillId="2" borderId="49" xfId="0" applyNumberFormat="1" applyFont="1" applyFill="1" applyBorder="1" applyAlignment="1" applyProtection="1">
      <alignment horizontal="center"/>
    </xf>
    <xf numFmtId="1" fontId="10" fillId="2" borderId="59" xfId="0" applyNumberFormat="1" applyFont="1" applyFill="1" applyBorder="1" applyAlignment="1" applyProtection="1">
      <alignment horizontal="center"/>
    </xf>
    <xf numFmtId="1" fontId="10" fillId="2" borderId="19" xfId="0" applyNumberFormat="1" applyFont="1" applyFill="1" applyBorder="1" applyAlignment="1" applyProtection="1">
      <alignment horizontal="center"/>
    </xf>
    <xf numFmtId="1" fontId="10" fillId="2" borderId="46" xfId="0" applyNumberFormat="1" applyFont="1" applyFill="1" applyBorder="1" applyAlignment="1" applyProtection="1">
      <alignment horizontal="center"/>
    </xf>
    <xf numFmtId="1" fontId="5" fillId="0" borderId="0" xfId="0" applyNumberFormat="1" applyFont="1" applyProtection="1"/>
    <xf numFmtId="49" fontId="7" fillId="0" borderId="0" xfId="0" applyNumberFormat="1" applyFont="1" applyAlignment="1" applyProtection="1">
      <alignment horizontal="centerContinuous"/>
    </xf>
    <xf numFmtId="0" fontId="6" fillId="0" borderId="35" xfId="0" applyNumberFormat="1" applyFont="1" applyBorder="1" applyAlignment="1" applyProtection="1">
      <alignment horizontal="left"/>
    </xf>
    <xf numFmtId="49" fontId="5" fillId="0" borderId="5" xfId="0" applyNumberFormat="1" applyFont="1" applyBorder="1" applyAlignment="1" applyProtection="1">
      <alignment horizontal="center"/>
    </xf>
    <xf numFmtId="49" fontId="5" fillId="0" borderId="6" xfId="0" applyNumberFormat="1" applyFont="1" applyBorder="1" applyAlignment="1" applyProtection="1">
      <alignment horizontal="centerContinuous"/>
    </xf>
    <xf numFmtId="49" fontId="5" fillId="0" borderId="6" xfId="0" applyNumberFormat="1" applyFont="1" applyBorder="1" applyAlignment="1" applyProtection="1">
      <alignment horizontal="center"/>
    </xf>
    <xf numFmtId="49" fontId="5" fillId="0" borderId="12" xfId="0" applyNumberFormat="1" applyFont="1" applyBorder="1" applyAlignment="1" applyProtection="1">
      <alignment horizontal="centerContinuous"/>
    </xf>
    <xf numFmtId="49" fontId="5" fillId="0" borderId="49" xfId="0" applyNumberFormat="1" applyFont="1" applyBorder="1" applyAlignment="1" applyProtection="1">
      <alignment horizontal="centerContinuous"/>
    </xf>
    <xf numFmtId="1" fontId="5" fillId="0" borderId="12" xfId="0" applyNumberFormat="1" applyFont="1" applyBorder="1" applyAlignment="1" applyProtection="1">
      <alignment horizontal="center"/>
    </xf>
    <xf numFmtId="1" fontId="5" fillId="0" borderId="28" xfId="0" applyNumberFormat="1" applyFont="1" applyBorder="1" applyAlignment="1" applyProtection="1">
      <alignment horizontal="center"/>
    </xf>
    <xf numFmtId="49" fontId="5" fillId="0" borderId="42" xfId="0" applyNumberFormat="1" applyFont="1" applyBorder="1" applyAlignment="1" applyProtection="1">
      <alignment horizontal="center"/>
    </xf>
    <xf numFmtId="49" fontId="10" fillId="0" borderId="22" xfId="0" applyNumberFormat="1" applyFont="1" applyBorder="1" applyAlignment="1" applyProtection="1">
      <alignment horizontal="centerContinuous"/>
    </xf>
    <xf numFmtId="49" fontId="10" fillId="0" borderId="1" xfId="0" applyNumberFormat="1" applyFont="1" applyBorder="1" applyAlignment="1" applyProtection="1">
      <alignment horizontal="centerContinuous"/>
    </xf>
    <xf numFmtId="49" fontId="5" fillId="0" borderId="25" xfId="0" applyNumberFormat="1" applyFont="1" applyBorder="1" applyAlignment="1" applyProtection="1">
      <alignment horizontal="center"/>
    </xf>
    <xf numFmtId="49" fontId="10" fillId="0" borderId="8" xfId="0" applyNumberFormat="1" applyFont="1" applyBorder="1" applyAlignment="1" applyProtection="1">
      <alignment horizontal="centerContinuous"/>
    </xf>
    <xf numFmtId="49" fontId="10" fillId="0" borderId="9" xfId="0" applyNumberFormat="1" applyFont="1" applyBorder="1" applyAlignment="1" applyProtection="1">
      <alignment horizontal="centerContinuous"/>
    </xf>
    <xf numFmtId="49" fontId="10" fillId="0" borderId="48" xfId="0" applyNumberFormat="1" applyFont="1" applyBorder="1" applyAlignment="1" applyProtection="1">
      <alignment horizontal="center"/>
    </xf>
    <xf numFmtId="49" fontId="5" fillId="0" borderId="23" xfId="0" applyNumberFormat="1" applyFont="1" applyBorder="1" applyAlignment="1" applyProtection="1">
      <alignment horizontal="center" vertical="center" wrapText="1"/>
    </xf>
    <xf numFmtId="49" fontId="10" fillId="0" borderId="9" xfId="0" applyNumberFormat="1" applyFont="1" applyBorder="1" applyAlignment="1" applyProtection="1">
      <alignment horizontal="center"/>
    </xf>
    <xf numFmtId="49" fontId="5" fillId="0" borderId="38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wrapText="1"/>
    </xf>
    <xf numFmtId="49" fontId="10" fillId="0" borderId="7" xfId="0" applyNumberFormat="1" applyFont="1" applyBorder="1" applyAlignment="1" applyProtection="1">
      <alignment horizontal="centerContinuous"/>
    </xf>
    <xf numFmtId="49" fontId="10" fillId="0" borderId="6" xfId="0" applyNumberFormat="1" applyFont="1" applyBorder="1" applyAlignment="1" applyProtection="1">
      <alignment horizontal="centerContinuous"/>
    </xf>
    <xf numFmtId="49" fontId="5" fillId="0" borderId="45" xfId="0" applyNumberFormat="1" applyFont="1" applyBorder="1" applyAlignment="1" applyProtection="1">
      <alignment horizontal="center"/>
    </xf>
    <xf numFmtId="49" fontId="10" fillId="0" borderId="12" xfId="0" applyNumberFormat="1" applyFont="1" applyBorder="1" applyAlignment="1" applyProtection="1"/>
    <xf numFmtId="49" fontId="5" fillId="0" borderId="35" xfId="0" applyNumberFormat="1" applyFont="1" applyBorder="1" applyAlignment="1" applyProtection="1">
      <alignment horizontal="center" vertical="center"/>
    </xf>
    <xf numFmtId="49" fontId="5" fillId="0" borderId="63" xfId="0" applyNumberFormat="1" applyFont="1" applyBorder="1" applyAlignment="1" applyProtection="1">
      <alignment horizontal="center" vertical="center"/>
    </xf>
    <xf numFmtId="0" fontId="13" fillId="0" borderId="0" xfId="0" applyNumberFormat="1" applyFont="1" applyProtection="1"/>
    <xf numFmtId="49" fontId="9" fillId="4" borderId="49" xfId="0" applyNumberFormat="1" applyFont="1" applyFill="1" applyBorder="1" applyAlignment="1" applyProtection="1">
      <alignment horizontal="center"/>
      <protection locked="0"/>
    </xf>
    <xf numFmtId="49" fontId="2" fillId="0" borderId="13" xfId="0" applyNumberFormat="1" applyFont="1" applyFill="1" applyBorder="1" applyAlignment="1" applyProtection="1">
      <protection locked="0"/>
    </xf>
    <xf numFmtId="1" fontId="3" fillId="0" borderId="0" xfId="0" applyNumberFormat="1" applyFont="1" applyProtection="1">
      <protection hidden="1"/>
    </xf>
    <xf numFmtId="0" fontId="3" fillId="0" borderId="0" xfId="0" applyNumberFormat="1" applyFont="1" applyProtection="1"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49" fontId="3" fillId="0" borderId="0" xfId="0" applyNumberFormat="1" applyFont="1" applyAlignment="1" applyProtection="1">
      <alignment horizontal="center"/>
      <protection hidden="1"/>
    </xf>
    <xf numFmtId="0" fontId="6" fillId="0" borderId="0" xfId="0" applyNumberFormat="1" applyFont="1" applyBorder="1" applyAlignment="1" applyProtection="1">
      <alignment horizontal="left"/>
    </xf>
    <xf numFmtId="0" fontId="12" fillId="0" borderId="32" xfId="0" applyNumberFormat="1" applyFont="1" applyBorder="1" applyAlignment="1" applyProtection="1">
      <alignment horizontal="center" vertical="center"/>
    </xf>
    <xf numFmtId="1" fontId="3" fillId="0" borderId="0" xfId="0" applyNumberFormat="1" applyFont="1" applyProtection="1">
      <protection locked="0" hidden="1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horizontal="left"/>
      <protection locked="0" hidden="1"/>
    </xf>
    <xf numFmtId="1" fontId="3" fillId="0" borderId="0" xfId="0" applyNumberFormat="1" applyFont="1" applyAlignment="1" applyProtection="1">
      <protection locked="0" hidden="1"/>
    </xf>
    <xf numFmtId="0" fontId="3" fillId="0" borderId="0" xfId="0" applyNumberFormat="1" applyFont="1" applyProtection="1">
      <protection locked="0" hidden="1"/>
    </xf>
    <xf numFmtId="0" fontId="3" fillId="0" borderId="0" xfId="0" applyNumberFormat="1" applyFont="1" applyAlignment="1" applyProtection="1">
      <alignment horizontal="left"/>
      <protection locked="0" hidden="1"/>
    </xf>
    <xf numFmtId="1" fontId="3" fillId="0" borderId="0" xfId="0" applyNumberFormat="1" applyFont="1" applyAlignment="1" applyProtection="1">
      <alignment horizontal="center"/>
      <protection locked="0" hidden="1"/>
    </xf>
    <xf numFmtId="49" fontId="3" fillId="0" borderId="0" xfId="0" applyNumberFormat="1" applyFont="1" applyAlignment="1" applyProtection="1">
      <alignment horizontal="left"/>
      <protection locked="0" hidden="1"/>
    </xf>
    <xf numFmtId="49" fontId="3" fillId="0" borderId="0" xfId="0" applyNumberFormat="1" applyFont="1" applyAlignment="1" applyProtection="1">
      <alignment horizontal="center"/>
      <protection locked="0" hidden="1"/>
    </xf>
    <xf numFmtId="49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center"/>
      <protection locked="0" hidden="1"/>
    </xf>
    <xf numFmtId="1" fontId="3" fillId="0" borderId="0" xfId="0" applyNumberFormat="1" applyFont="1" applyBorder="1" applyAlignment="1" applyProtection="1">
      <protection locked="0" hidden="1"/>
    </xf>
    <xf numFmtId="1" fontId="3" fillId="0" borderId="0" xfId="0" applyNumberFormat="1" applyFont="1" applyBorder="1" applyAlignment="1" applyProtection="1">
      <protection hidden="1"/>
    </xf>
    <xf numFmtId="0" fontId="3" fillId="0" borderId="0" xfId="0" applyNumberFormat="1" applyFont="1" applyAlignment="1" applyProtection="1">
      <alignment horizontal="center"/>
      <protection locked="0" hidden="1"/>
    </xf>
    <xf numFmtId="0" fontId="3" fillId="0" borderId="0" xfId="0" applyNumberFormat="1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locked="0" hidden="1"/>
    </xf>
    <xf numFmtId="0" fontId="9" fillId="0" borderId="13" xfId="0" applyNumberFormat="1" applyFont="1" applyBorder="1" applyAlignment="1" applyProtection="1">
      <alignment horizontal="center"/>
    </xf>
    <xf numFmtId="1" fontId="10" fillId="0" borderId="49" xfId="0" applyNumberFormat="1" applyFont="1" applyBorder="1" applyAlignment="1" applyProtection="1">
      <alignment horizontal="center"/>
    </xf>
    <xf numFmtId="1" fontId="3" fillId="0" borderId="0" xfId="0" applyNumberFormat="1" applyFont="1" applyAlignment="1" applyProtection="1">
      <alignment horizontal="center"/>
      <protection locked="0" hidden="1"/>
    </xf>
    <xf numFmtId="1" fontId="3" fillId="0" borderId="53" xfId="0" applyNumberFormat="1" applyFont="1" applyBorder="1" applyAlignment="1" applyProtection="1">
      <protection locked="0" hidden="1"/>
    </xf>
    <xf numFmtId="0" fontId="4" fillId="0" borderId="36" xfId="0" applyNumberFormat="1" applyFont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35" xfId="0" applyNumberFormat="1" applyFont="1" applyBorder="1" applyAlignment="1" applyProtection="1"/>
    <xf numFmtId="1" fontId="10" fillId="0" borderId="59" xfId="0" applyNumberFormat="1" applyFont="1" applyBorder="1" applyAlignment="1" applyProtection="1">
      <alignment horizontal="center"/>
    </xf>
    <xf numFmtId="1" fontId="10" fillId="0" borderId="19" xfId="0" applyNumberFormat="1" applyFont="1" applyBorder="1" applyAlignment="1" applyProtection="1">
      <alignment horizontal="center"/>
    </xf>
    <xf numFmtId="1" fontId="10" fillId="0" borderId="58" xfId="0" applyNumberFormat="1" applyFont="1" applyBorder="1" applyAlignment="1" applyProtection="1">
      <alignment horizontal="center"/>
    </xf>
    <xf numFmtId="1" fontId="10" fillId="0" borderId="46" xfId="0" applyNumberFormat="1" applyFont="1" applyBorder="1" applyAlignment="1" applyProtection="1">
      <alignment horizontal="center"/>
    </xf>
    <xf numFmtId="49" fontId="5" fillId="0" borderId="65" xfId="0" applyNumberFormat="1" applyFont="1" applyBorder="1" applyAlignment="1" applyProtection="1">
      <alignment horizontal="center"/>
    </xf>
    <xf numFmtId="0" fontId="9" fillId="0" borderId="66" xfId="0" applyNumberFormat="1" applyFont="1" applyBorder="1" applyAlignment="1" applyProtection="1">
      <alignment horizontal="center"/>
    </xf>
    <xf numFmtId="0" fontId="9" fillId="0" borderId="67" xfId="0" applyNumberFormat="1" applyFont="1" applyBorder="1" applyAlignment="1" applyProtection="1">
      <alignment horizontal="center"/>
    </xf>
    <xf numFmtId="0" fontId="9" fillId="0" borderId="68" xfId="0" applyNumberFormat="1" applyFont="1" applyBorder="1" applyAlignment="1" applyProtection="1">
      <alignment horizontal="center"/>
    </xf>
    <xf numFmtId="1" fontId="12" fillId="0" borderId="3" xfId="0" applyNumberFormat="1" applyFont="1" applyBorder="1" applyAlignment="1" applyProtection="1">
      <alignment horizontal="centerContinuous" vertical="center"/>
    </xf>
    <xf numFmtId="49" fontId="9" fillId="2" borderId="13" xfId="0" applyNumberFormat="1" applyFont="1" applyFill="1" applyBorder="1" applyAlignment="1" applyProtection="1">
      <alignment horizontal="center"/>
    </xf>
    <xf numFmtId="49" fontId="9" fillId="2" borderId="66" xfId="0" applyNumberFormat="1" applyFont="1" applyFill="1" applyBorder="1" applyAlignment="1" applyProtection="1">
      <alignment horizontal="center"/>
    </xf>
    <xf numFmtId="49" fontId="9" fillId="2" borderId="67" xfId="0" applyNumberFormat="1" applyFont="1" applyFill="1" applyBorder="1" applyAlignment="1" applyProtection="1">
      <alignment horizontal="center"/>
    </xf>
    <xf numFmtId="49" fontId="12" fillId="0" borderId="66" xfId="0" applyNumberFormat="1" applyFont="1" applyBorder="1" applyAlignment="1" applyProtection="1">
      <alignment horizontal="centerContinuous" vertical="center"/>
    </xf>
    <xf numFmtId="0" fontId="12" fillId="0" borderId="68" xfId="0" applyNumberFormat="1" applyFont="1" applyBorder="1" applyAlignment="1" applyProtection="1">
      <alignment horizontal="center" vertical="center"/>
    </xf>
    <xf numFmtId="1" fontId="10" fillId="0" borderId="29" xfId="0" applyNumberFormat="1" applyFont="1" applyFill="1" applyBorder="1" applyAlignment="1" applyProtection="1">
      <alignment horizontal="center"/>
    </xf>
    <xf numFmtId="1" fontId="10" fillId="3" borderId="9" xfId="0" applyNumberFormat="1" applyFont="1" applyFill="1" applyBorder="1" applyAlignment="1" applyProtection="1">
      <alignment horizontal="center"/>
      <protection locked="0"/>
    </xf>
    <xf numFmtId="1" fontId="10" fillId="3" borderId="50" xfId="0" applyNumberFormat="1" applyFont="1" applyFill="1" applyBorder="1" applyAlignment="1" applyProtection="1">
      <alignment horizontal="center"/>
      <protection locked="0"/>
    </xf>
    <xf numFmtId="1" fontId="10" fillId="0" borderId="11" xfId="0" applyNumberFormat="1" applyFont="1" applyBorder="1" applyAlignment="1" applyProtection="1">
      <alignment horizontal="center"/>
    </xf>
    <xf numFmtId="1" fontId="10" fillId="0" borderId="9" xfId="0" applyNumberFormat="1" applyFont="1" applyBorder="1" applyAlignment="1" applyProtection="1">
      <alignment horizontal="center"/>
    </xf>
    <xf numFmtId="1" fontId="10" fillId="0" borderId="47" xfId="0" applyNumberFormat="1" applyFont="1" applyBorder="1" applyAlignment="1" applyProtection="1">
      <alignment horizontal="center"/>
    </xf>
    <xf numFmtId="1" fontId="10" fillId="3" borderId="48" xfId="0" applyNumberFormat="1" applyFont="1" applyFill="1" applyBorder="1" applyAlignment="1" applyProtection="1">
      <alignment horizontal="center"/>
      <protection locked="0"/>
    </xf>
    <xf numFmtId="1" fontId="10" fillId="0" borderId="12" xfId="0" applyNumberFormat="1" applyFont="1" applyBorder="1" applyAlignment="1" applyProtection="1">
      <alignment horizontal="center"/>
    </xf>
    <xf numFmtId="1" fontId="10" fillId="0" borderId="12" xfId="0" applyNumberFormat="1" applyFont="1" applyFill="1" applyBorder="1" applyAlignment="1" applyProtection="1">
      <alignment horizontal="center"/>
    </xf>
    <xf numFmtId="1" fontId="10" fillId="4" borderId="9" xfId="0" applyNumberFormat="1" applyFont="1" applyFill="1" applyBorder="1" applyAlignment="1" applyProtection="1">
      <alignment horizontal="center"/>
      <protection locked="0"/>
    </xf>
    <xf numFmtId="1" fontId="10" fillId="4" borderId="9" xfId="0" applyNumberFormat="1" applyFont="1" applyFill="1" applyBorder="1" applyAlignment="1" applyProtection="1">
      <alignment horizontal="center"/>
    </xf>
    <xf numFmtId="1" fontId="10" fillId="5" borderId="9" xfId="0" applyNumberFormat="1" applyFont="1" applyFill="1" applyBorder="1" applyAlignment="1" applyProtection="1">
      <alignment horizontal="center"/>
      <protection locked="0"/>
    </xf>
    <xf numFmtId="49" fontId="10" fillId="0" borderId="31" xfId="0" applyNumberFormat="1" applyFont="1" applyBorder="1" applyAlignment="1" applyProtection="1">
      <alignment horizontal="centerContinuous"/>
    </xf>
    <xf numFmtId="49" fontId="10" fillId="0" borderId="10" xfId="0" applyNumberFormat="1" applyFont="1" applyBorder="1" applyAlignment="1" applyProtection="1">
      <alignment horizontal="centerContinuous"/>
    </xf>
    <xf numFmtId="49" fontId="10" fillId="0" borderId="25" xfId="0" applyNumberFormat="1" applyFont="1" applyBorder="1" applyAlignment="1" applyProtection="1">
      <alignment horizontal="centerContinuous"/>
    </xf>
    <xf numFmtId="1" fontId="9" fillId="0" borderId="66" xfId="0" applyNumberFormat="1" applyFont="1" applyBorder="1" applyAlignment="1" applyProtection="1">
      <alignment horizontal="center"/>
    </xf>
    <xf numFmtId="1" fontId="9" fillId="0" borderId="67" xfId="0" applyNumberFormat="1" applyFont="1" applyBorder="1" applyAlignment="1" applyProtection="1">
      <alignment horizontal="center"/>
    </xf>
    <xf numFmtId="1" fontId="9" fillId="0" borderId="68" xfId="0" applyNumberFormat="1" applyFont="1" applyBorder="1" applyAlignment="1" applyProtection="1">
      <alignment horizontal="center"/>
    </xf>
    <xf numFmtId="1" fontId="9" fillId="0" borderId="65" xfId="0" applyNumberFormat="1" applyFont="1" applyBorder="1" applyAlignment="1" applyProtection="1">
      <alignment horizontal="center"/>
    </xf>
    <xf numFmtId="1" fontId="9" fillId="0" borderId="64" xfId="0" applyNumberFormat="1" applyFont="1" applyBorder="1" applyAlignment="1" applyProtection="1">
      <alignment horizontal="center"/>
    </xf>
    <xf numFmtId="1" fontId="9" fillId="0" borderId="13" xfId="0" applyNumberFormat="1" applyFont="1" applyBorder="1" applyAlignment="1" applyProtection="1">
      <alignment horizontal="center"/>
    </xf>
    <xf numFmtId="1" fontId="9" fillId="0" borderId="18" xfId="0" applyNumberFormat="1" applyFont="1" applyBorder="1" applyAlignment="1" applyProtection="1">
      <alignment horizontal="center"/>
    </xf>
    <xf numFmtId="1" fontId="9" fillId="0" borderId="17" xfId="0" applyNumberFormat="1" applyFont="1" applyBorder="1" applyAlignment="1" applyProtection="1">
      <alignment horizontal="center"/>
    </xf>
    <xf numFmtId="1" fontId="9" fillId="0" borderId="32" xfId="0" applyNumberFormat="1" applyFont="1" applyBorder="1" applyAlignment="1" applyProtection="1">
      <alignment horizontal="center"/>
    </xf>
    <xf numFmtId="1" fontId="9" fillId="0" borderId="42" xfId="0" applyNumberFormat="1" applyFont="1" applyBorder="1" applyAlignment="1" applyProtection="1">
      <alignment horizontal="center"/>
    </xf>
    <xf numFmtId="1" fontId="9" fillId="0" borderId="39" xfId="0" applyNumberFormat="1" applyFont="1" applyBorder="1" applyAlignment="1" applyProtection="1">
      <alignment horizontal="center"/>
    </xf>
    <xf numFmtId="1" fontId="9" fillId="0" borderId="28" xfId="0" applyNumberFormat="1" applyFont="1" applyBorder="1" applyAlignment="1" applyProtection="1">
      <alignment horizontal="center"/>
    </xf>
    <xf numFmtId="49" fontId="5" fillId="6" borderId="26" xfId="0" applyNumberFormat="1" applyFont="1" applyFill="1" applyBorder="1" applyAlignment="1" applyProtection="1">
      <alignment horizontal="center"/>
    </xf>
    <xf numFmtId="49" fontId="5" fillId="0" borderId="8" xfId="0" applyNumberFormat="1" applyFont="1" applyFill="1" applyBorder="1" applyAlignment="1" applyProtection="1">
      <alignment horizontal="center"/>
    </xf>
    <xf numFmtId="49" fontId="10" fillId="0" borderId="9" xfId="0" applyNumberFormat="1" applyFont="1" applyBorder="1" applyAlignment="1" applyProtection="1">
      <alignment horizontal="center"/>
    </xf>
    <xf numFmtId="0" fontId="4" fillId="0" borderId="0" xfId="0" applyNumberFormat="1" applyFont="1" applyBorder="1" applyAlignment="1" applyProtection="1"/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61" xfId="0" applyNumberFormat="1" applyFont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/>
    </xf>
    <xf numFmtId="49" fontId="9" fillId="2" borderId="42" xfId="0" applyNumberFormat="1" applyFont="1" applyFill="1" applyBorder="1" applyAlignment="1" applyProtection="1">
      <alignment horizontal="center"/>
    </xf>
    <xf numFmtId="49" fontId="11" fillId="0" borderId="2" xfId="0" applyNumberFormat="1" applyFont="1" applyBorder="1" applyAlignment="1" applyProtection="1">
      <alignment horizontal="center"/>
    </xf>
    <xf numFmtId="1" fontId="10" fillId="5" borderId="47" xfId="0" applyNumberFormat="1" applyFont="1" applyFill="1" applyBorder="1" applyAlignment="1" applyProtection="1">
      <alignment horizontal="center"/>
      <protection locked="0"/>
    </xf>
    <xf numFmtId="1" fontId="10" fillId="5" borderId="14" xfId="0" applyNumberFormat="1" applyFont="1" applyFill="1" applyBorder="1" applyAlignment="1" applyProtection="1">
      <alignment horizontal="center"/>
      <protection locked="0"/>
    </xf>
    <xf numFmtId="49" fontId="11" fillId="0" borderId="14" xfId="0" applyNumberFormat="1" applyFont="1" applyBorder="1" applyAlignment="1" applyProtection="1">
      <alignment horizontal="center"/>
    </xf>
    <xf numFmtId="49" fontId="11" fillId="0" borderId="23" xfId="0" applyNumberFormat="1" applyFont="1" applyBorder="1" applyAlignment="1" applyProtection="1">
      <alignment horizontal="center"/>
    </xf>
    <xf numFmtId="49" fontId="11" fillId="0" borderId="27" xfId="0" applyNumberFormat="1" applyFont="1" applyBorder="1" applyAlignment="1" applyProtection="1">
      <alignment horizontal="center"/>
    </xf>
    <xf numFmtId="0" fontId="15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Continuous"/>
    </xf>
    <xf numFmtId="0" fontId="16" fillId="0" borderId="0" xfId="0" applyFont="1"/>
    <xf numFmtId="0" fontId="16" fillId="0" borderId="0" xfId="0" applyFont="1" applyProtection="1"/>
    <xf numFmtId="49" fontId="16" fillId="0" borderId="0" xfId="0" applyNumberFormat="1" applyFont="1" applyProtection="1"/>
    <xf numFmtId="0" fontId="16" fillId="0" borderId="0" xfId="0" applyFont="1" applyFill="1" applyProtection="1"/>
    <xf numFmtId="1" fontId="3" fillId="8" borderId="0" xfId="0" applyNumberFormat="1" applyFont="1" applyFill="1" applyAlignment="1" applyProtection="1">
      <alignment horizontal="center"/>
      <protection locked="0" hidden="1"/>
    </xf>
    <xf numFmtId="1" fontId="3" fillId="8" borderId="0" xfId="0" applyNumberFormat="1" applyFont="1" applyFill="1" applyProtection="1">
      <protection locked="0" hidden="1"/>
    </xf>
    <xf numFmtId="1" fontId="18" fillId="0" borderId="0" xfId="0" applyNumberFormat="1" applyFont="1" applyProtection="1">
      <protection locked="0" hidden="1"/>
    </xf>
    <xf numFmtId="49" fontId="5" fillId="0" borderId="0" xfId="0" applyNumberFormat="1" applyFont="1" applyAlignment="1" applyProtection="1">
      <alignment horizontal="left"/>
    </xf>
    <xf numFmtId="49" fontId="5" fillId="0" borderId="0" xfId="0" applyNumberFormat="1" applyFont="1" applyAlignment="1" applyProtection="1">
      <alignment horizontal="center"/>
    </xf>
    <xf numFmtId="49" fontId="5" fillId="0" borderId="8" xfId="0" applyNumberFormat="1" applyFont="1" applyBorder="1" applyAlignment="1" applyProtection="1"/>
    <xf numFmtId="49" fontId="5" fillId="0" borderId="22" xfId="0" applyNumberFormat="1" applyFont="1" applyBorder="1" applyAlignment="1" applyProtection="1"/>
    <xf numFmtId="49" fontId="11" fillId="0" borderId="14" xfId="0" applyNumberFormat="1" applyFont="1" applyBorder="1" applyAlignment="1" applyProtection="1">
      <alignment vertical="center" wrapText="1"/>
    </xf>
    <xf numFmtId="1" fontId="10" fillId="4" borderId="11" xfId="0" applyNumberFormat="1" applyFont="1" applyFill="1" applyBorder="1" applyAlignment="1" applyProtection="1">
      <alignment horizontal="center"/>
      <protection locked="0"/>
    </xf>
    <xf numFmtId="0" fontId="4" fillId="7" borderId="0" xfId="0" applyNumberFormat="1" applyFont="1" applyFill="1" applyBorder="1" applyAlignment="1" applyProtection="1">
      <alignment horizontal="left"/>
    </xf>
    <xf numFmtId="49" fontId="9" fillId="3" borderId="50" xfId="0" applyNumberFormat="1" applyFont="1" applyFill="1" applyBorder="1" applyAlignment="1" applyProtection="1">
      <alignment horizontal="center"/>
    </xf>
    <xf numFmtId="49" fontId="9" fillId="3" borderId="75" xfId="0" applyNumberFormat="1" applyFont="1" applyFill="1" applyBorder="1" applyAlignment="1" applyProtection="1">
      <alignment horizontal="center"/>
    </xf>
    <xf numFmtId="49" fontId="9" fillId="3" borderId="32" xfId="0" applyNumberFormat="1" applyFont="1" applyFill="1" applyBorder="1" applyAlignment="1" applyProtection="1">
      <alignment horizontal="center"/>
    </xf>
    <xf numFmtId="49" fontId="5" fillId="0" borderId="50" xfId="0" applyNumberFormat="1" applyFont="1" applyBorder="1" applyAlignment="1" applyProtection="1">
      <alignment horizontal="center"/>
    </xf>
    <xf numFmtId="49" fontId="5" fillId="0" borderId="75" xfId="0" applyNumberFormat="1" applyFont="1" applyBorder="1" applyAlignment="1" applyProtection="1">
      <alignment horizontal="center"/>
    </xf>
    <xf numFmtId="49" fontId="5" fillId="0" borderId="58" xfId="0" applyNumberFormat="1" applyFont="1" applyBorder="1" applyAlignment="1" applyProtection="1">
      <alignment horizontal="center"/>
    </xf>
    <xf numFmtId="49" fontId="5" fillId="0" borderId="48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/>
    </xf>
    <xf numFmtId="49" fontId="5" fillId="0" borderId="60" xfId="0" applyNumberFormat="1" applyFont="1" applyBorder="1" applyAlignment="1" applyProtection="1">
      <alignment horizontal="center"/>
    </xf>
    <xf numFmtId="49" fontId="9" fillId="3" borderId="9" xfId="0" applyNumberFormat="1" applyFont="1" applyFill="1" applyBorder="1" applyAlignment="1" applyProtection="1">
      <alignment horizontal="center"/>
      <protection locked="0"/>
    </xf>
    <xf numFmtId="49" fontId="9" fillId="3" borderId="16" xfId="0" applyNumberFormat="1" applyFont="1" applyFill="1" applyBorder="1" applyAlignment="1" applyProtection="1">
      <alignment horizontal="center"/>
      <protection locked="0"/>
    </xf>
    <xf numFmtId="49" fontId="9" fillId="3" borderId="19" xfId="0" applyNumberFormat="1" applyFont="1" applyFill="1" applyBorder="1" applyAlignment="1" applyProtection="1">
      <alignment horizontal="center"/>
      <protection locked="0"/>
    </xf>
    <xf numFmtId="49" fontId="9" fillId="3" borderId="50" xfId="0" applyNumberFormat="1" applyFont="1" applyFill="1" applyBorder="1" applyAlignment="1" applyProtection="1">
      <alignment horizontal="center"/>
      <protection locked="0"/>
    </xf>
    <xf numFmtId="49" fontId="9" fillId="3" borderId="75" xfId="0" applyNumberFormat="1" applyFont="1" applyFill="1" applyBorder="1" applyAlignment="1" applyProtection="1">
      <alignment horizontal="center"/>
      <protection locked="0"/>
    </xf>
    <xf numFmtId="49" fontId="9" fillId="3" borderId="58" xfId="0" applyNumberFormat="1" applyFont="1" applyFill="1" applyBorder="1" applyAlignment="1" applyProtection="1">
      <alignment horizontal="center"/>
      <protection locked="0"/>
    </xf>
    <xf numFmtId="49" fontId="10" fillId="0" borderId="15" xfId="0" applyNumberFormat="1" applyFont="1" applyFill="1" applyBorder="1" applyAlignment="1" applyProtection="1">
      <alignment horizontal="left"/>
    </xf>
    <xf numFmtId="49" fontId="10" fillId="0" borderId="16" xfId="0" applyNumberFormat="1" applyFont="1" applyFill="1" applyBorder="1" applyAlignment="1" applyProtection="1">
      <alignment horizontal="left"/>
    </xf>
    <xf numFmtId="49" fontId="10" fillId="0" borderId="19" xfId="0" applyNumberFormat="1" applyFont="1" applyFill="1" applyBorder="1" applyAlignment="1" applyProtection="1">
      <alignment horizontal="left"/>
    </xf>
    <xf numFmtId="49" fontId="10" fillId="0" borderId="74" xfId="0" applyNumberFormat="1" applyFont="1" applyFill="1" applyBorder="1" applyAlignment="1" applyProtection="1">
      <alignment horizontal="left"/>
    </xf>
    <xf numFmtId="49" fontId="10" fillId="0" borderId="75" xfId="0" applyNumberFormat="1" applyFont="1" applyFill="1" applyBorder="1" applyAlignment="1" applyProtection="1">
      <alignment horizontal="left"/>
    </xf>
    <xf numFmtId="49" fontId="10" fillId="0" borderId="58" xfId="0" applyNumberFormat="1" applyFont="1" applyFill="1" applyBorder="1" applyAlignment="1" applyProtection="1">
      <alignment horizontal="left"/>
    </xf>
    <xf numFmtId="1" fontId="9" fillId="0" borderId="8" xfId="0" applyNumberFormat="1" applyFont="1" applyBorder="1" applyAlignment="1" applyProtection="1">
      <alignment horizontal="center"/>
    </xf>
    <xf numFmtId="49" fontId="11" fillId="0" borderId="23" xfId="0" applyNumberFormat="1" applyFont="1" applyBorder="1" applyAlignment="1" applyProtection="1">
      <alignment horizontal="center" vertical="center" wrapText="1"/>
    </xf>
    <xf numFmtId="49" fontId="11" fillId="0" borderId="55" xfId="0" applyNumberFormat="1" applyFont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/>
    <xf numFmtId="49" fontId="5" fillId="0" borderId="19" xfId="0" applyNumberFormat="1" applyFont="1" applyBorder="1" applyAlignment="1" applyProtection="1"/>
    <xf numFmtId="49" fontId="5" fillId="0" borderId="51" xfId="0" applyNumberFormat="1" applyFont="1" applyBorder="1" applyAlignment="1" applyProtection="1">
      <alignment horizontal="center" vertical="center" wrapText="1"/>
    </xf>
    <xf numFmtId="49" fontId="5" fillId="0" borderId="23" xfId="0" applyNumberFormat="1" applyFont="1" applyBorder="1" applyAlignment="1" applyProtection="1">
      <alignment horizontal="center" vertical="center" wrapText="1"/>
    </xf>
    <xf numFmtId="49" fontId="5" fillId="0" borderId="38" xfId="0" applyNumberFormat="1" applyFont="1" applyBorder="1" applyAlignment="1" applyProtection="1">
      <alignment horizontal="center" vertical="center" wrapText="1"/>
    </xf>
    <xf numFmtId="49" fontId="5" fillId="0" borderId="55" xfId="0" applyNumberFormat="1" applyFont="1" applyBorder="1" applyAlignment="1" applyProtection="1">
      <alignment horizontal="center" vertical="center" wrapText="1"/>
    </xf>
    <xf numFmtId="49" fontId="10" fillId="0" borderId="9" xfId="0" applyNumberFormat="1" applyFont="1" applyBorder="1" applyAlignment="1" applyProtection="1">
      <alignment horizontal="center"/>
    </xf>
    <xf numFmtId="49" fontId="10" fillId="0" borderId="19" xfId="0" applyNumberFormat="1" applyFont="1" applyBorder="1" applyAlignment="1" applyProtection="1">
      <alignment horizontal="center"/>
    </xf>
    <xf numFmtId="49" fontId="5" fillId="0" borderId="25" xfId="0" applyNumberFormat="1" applyFont="1" applyBorder="1" applyAlignment="1" applyProtection="1">
      <alignment horizontal="center" vertical="center"/>
    </xf>
    <xf numFmtId="49" fontId="5" fillId="0" borderId="23" xfId="0" applyNumberFormat="1" applyFont="1" applyBorder="1" applyAlignment="1" applyProtection="1">
      <alignment horizontal="center" vertical="center"/>
    </xf>
    <xf numFmtId="1" fontId="1" fillId="0" borderId="53" xfId="0" applyNumberFormat="1" applyFont="1" applyBorder="1" applyAlignment="1" applyProtection="1">
      <alignment horizontal="left" vertical="center"/>
    </xf>
    <xf numFmtId="1" fontId="1" fillId="0" borderId="0" xfId="0" applyNumberFormat="1" applyFont="1" applyBorder="1" applyAlignment="1" applyProtection="1">
      <alignment horizontal="left" vertical="center"/>
    </xf>
    <xf numFmtId="49" fontId="9" fillId="3" borderId="48" xfId="0" applyNumberFormat="1" applyFont="1" applyFill="1" applyBorder="1" applyAlignment="1" applyProtection="1">
      <alignment horizontal="center"/>
      <protection locked="0"/>
    </xf>
    <xf numFmtId="49" fontId="9" fillId="3" borderId="4" xfId="0" applyNumberFormat="1" applyFont="1" applyFill="1" applyBorder="1" applyAlignment="1" applyProtection="1">
      <alignment horizontal="center"/>
      <protection locked="0"/>
    </xf>
    <xf numFmtId="49" fontId="9" fillId="3" borderId="39" xfId="0" applyNumberFormat="1" applyFont="1" applyFill="1" applyBorder="1" applyAlignment="1" applyProtection="1">
      <alignment horizontal="center"/>
      <protection locked="0"/>
    </xf>
    <xf numFmtId="49" fontId="4" fillId="0" borderId="48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center"/>
    </xf>
    <xf numFmtId="49" fontId="4" fillId="0" borderId="60" xfId="0" applyNumberFormat="1" applyFont="1" applyBorder="1" applyAlignment="1" applyProtection="1">
      <alignment horizontal="center"/>
    </xf>
    <xf numFmtId="49" fontId="9" fillId="3" borderId="60" xfId="0" applyNumberFormat="1" applyFont="1" applyFill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right"/>
    </xf>
    <xf numFmtId="49" fontId="5" fillId="0" borderId="16" xfId="0" applyNumberFormat="1" applyFont="1" applyBorder="1" applyAlignment="1" applyProtection="1">
      <alignment horizontal="right"/>
    </xf>
    <xf numFmtId="49" fontId="5" fillId="0" borderId="19" xfId="0" applyNumberFormat="1" applyFont="1" applyBorder="1" applyAlignment="1" applyProtection="1">
      <alignment horizontal="right"/>
    </xf>
    <xf numFmtId="49" fontId="10" fillId="0" borderId="62" xfId="0" applyNumberFormat="1" applyFont="1" applyBorder="1" applyAlignment="1" applyProtection="1">
      <alignment horizontal="left"/>
    </xf>
    <xf numFmtId="49" fontId="10" fillId="0" borderId="4" xfId="0" applyNumberFormat="1" applyFont="1" applyBorder="1" applyAlignment="1" applyProtection="1">
      <alignment horizontal="left"/>
    </xf>
    <xf numFmtId="49" fontId="10" fillId="0" borderId="60" xfId="0" applyNumberFormat="1" applyFont="1" applyBorder="1" applyAlignment="1" applyProtection="1">
      <alignment horizontal="left"/>
    </xf>
    <xf numFmtId="49" fontId="10" fillId="0" borderId="15" xfId="0" applyNumberFormat="1" applyFont="1" applyBorder="1" applyAlignment="1" applyProtection="1">
      <alignment horizontal="left"/>
    </xf>
    <xf numFmtId="49" fontId="10" fillId="0" borderId="16" xfId="0" applyNumberFormat="1" applyFont="1" applyBorder="1" applyAlignment="1" applyProtection="1">
      <alignment horizontal="left"/>
    </xf>
    <xf numFmtId="49" fontId="10" fillId="0" borderId="19" xfId="0" applyNumberFormat="1" applyFont="1" applyBorder="1" applyAlignment="1" applyProtection="1">
      <alignment horizontal="left"/>
    </xf>
    <xf numFmtId="49" fontId="5" fillId="0" borderId="9" xfId="0" applyNumberFormat="1" applyFont="1" applyFill="1" applyBorder="1" applyAlignment="1" applyProtection="1">
      <alignment horizontal="center"/>
    </xf>
    <xf numFmtId="49" fontId="5" fillId="0" borderId="19" xfId="0" applyNumberFormat="1" applyFont="1" applyFill="1" applyBorder="1" applyAlignment="1" applyProtection="1">
      <alignment horizontal="center"/>
    </xf>
    <xf numFmtId="49" fontId="9" fillId="3" borderId="17" xfId="0" applyNumberFormat="1" applyFont="1" applyFill="1" applyBorder="1" applyAlignment="1" applyProtection="1">
      <alignment horizontal="center"/>
      <protection locked="0"/>
    </xf>
    <xf numFmtId="49" fontId="10" fillId="0" borderId="44" xfId="0" applyNumberFormat="1" applyFont="1" applyBorder="1" applyAlignment="1" applyProtection="1">
      <alignment horizontal="center"/>
    </xf>
    <xf numFmtId="49" fontId="10" fillId="0" borderId="57" xfId="0" applyNumberFormat="1" applyFont="1" applyBorder="1" applyAlignment="1" applyProtection="1">
      <alignment horizontal="center"/>
    </xf>
    <xf numFmtId="49" fontId="10" fillId="0" borderId="28" xfId="0" applyNumberFormat="1" applyFont="1" applyBorder="1" applyAlignment="1" applyProtection="1">
      <alignment horizontal="center"/>
    </xf>
    <xf numFmtId="49" fontId="14" fillId="8" borderId="0" xfId="0" applyNumberFormat="1" applyFont="1" applyFill="1" applyAlignment="1" applyProtection="1">
      <alignment horizontal="center"/>
    </xf>
    <xf numFmtId="49" fontId="5" fillId="8" borderId="0" xfId="0" applyNumberFormat="1" applyFont="1" applyFill="1" applyAlignment="1" applyProtection="1">
      <alignment horizontal="center"/>
    </xf>
    <xf numFmtId="1" fontId="14" fillId="8" borderId="0" xfId="0" applyNumberFormat="1" applyFont="1" applyFill="1" applyAlignment="1" applyProtection="1">
      <alignment horizontal="center"/>
    </xf>
    <xf numFmtId="1" fontId="5" fillId="8" borderId="0" xfId="0" applyNumberFormat="1" applyFont="1" applyFill="1" applyAlignment="1" applyProtection="1">
      <alignment horizontal="center"/>
    </xf>
    <xf numFmtId="1" fontId="8" fillId="0" borderId="0" xfId="0" applyNumberFormat="1" applyFont="1" applyAlignment="1" applyProtection="1">
      <alignment horizontal="center"/>
    </xf>
    <xf numFmtId="1" fontId="5" fillId="0" borderId="35" xfId="0" applyNumberFormat="1" applyFont="1" applyBorder="1" applyAlignment="1" applyProtection="1">
      <alignment horizontal="center"/>
    </xf>
    <xf numFmtId="49" fontId="8" fillId="0" borderId="0" xfId="0" applyNumberFormat="1" applyFont="1" applyAlignment="1" applyProtection="1">
      <alignment horizontal="left"/>
    </xf>
    <xf numFmtId="49" fontId="5" fillId="0" borderId="34" xfId="0" applyNumberFormat="1" applyFont="1" applyBorder="1" applyAlignment="1" applyProtection="1">
      <alignment horizontal="center" vertical="center" wrapText="1"/>
    </xf>
    <xf numFmtId="49" fontId="5" fillId="0" borderId="43" xfId="0" applyNumberFormat="1" applyFont="1" applyBorder="1" applyAlignment="1" applyProtection="1">
      <alignment horizontal="center" vertical="center" wrapText="1"/>
    </xf>
    <xf numFmtId="49" fontId="5" fillId="0" borderId="64" xfId="0" applyNumberFormat="1" applyFont="1" applyBorder="1" applyAlignment="1" applyProtection="1">
      <alignment horizontal="center" vertical="center" wrapText="1"/>
    </xf>
    <xf numFmtId="49" fontId="5" fillId="0" borderId="36" xfId="0" applyNumberFormat="1" applyFont="1" applyBorder="1" applyAlignment="1" applyProtection="1">
      <alignment horizontal="center" vertical="center"/>
    </xf>
    <xf numFmtId="49" fontId="5" fillId="0" borderId="40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61" xfId="0" applyNumberFormat="1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/>
    </xf>
    <xf numFmtId="1" fontId="9" fillId="0" borderId="72" xfId="0" applyNumberFormat="1" applyFont="1" applyBorder="1" applyAlignment="1" applyProtection="1">
      <alignment horizontal="center"/>
    </xf>
    <xf numFmtId="1" fontId="9" fillId="0" borderId="73" xfId="0" applyNumberFormat="1" applyFont="1" applyBorder="1" applyAlignment="1" applyProtection="1">
      <alignment horizontal="center"/>
    </xf>
    <xf numFmtId="1" fontId="9" fillId="0" borderId="7" xfId="0" applyNumberFormat="1" applyFont="1" applyBorder="1" applyAlignment="1" applyProtection="1">
      <alignment horizontal="center"/>
    </xf>
    <xf numFmtId="1" fontId="9" fillId="0" borderId="1" xfId="0" applyNumberFormat="1" applyFont="1" applyBorder="1" applyAlignment="1" applyProtection="1">
      <alignment horizontal="center"/>
    </xf>
    <xf numFmtId="1" fontId="9" fillId="0" borderId="14" xfId="0" applyNumberFormat="1" applyFont="1" applyBorder="1" applyAlignment="1" applyProtection="1">
      <alignment horizontal="center"/>
    </xf>
    <xf numFmtId="1" fontId="9" fillId="0" borderId="27" xfId="0" applyNumberFormat="1" applyFont="1" applyBorder="1" applyAlignment="1" applyProtection="1">
      <alignment horizontal="center"/>
    </xf>
    <xf numFmtId="1" fontId="9" fillId="0" borderId="2" xfId="0" applyNumberFormat="1" applyFont="1" applyBorder="1" applyAlignment="1" applyProtection="1">
      <alignment horizontal="center"/>
    </xf>
    <xf numFmtId="49" fontId="10" fillId="0" borderId="29" xfId="0" applyNumberFormat="1" applyFont="1" applyBorder="1" applyAlignment="1" applyProtection="1">
      <alignment horizontal="center"/>
    </xf>
    <xf numFmtId="49" fontId="10" fillId="0" borderId="40" xfId="0" applyNumberFormat="1" applyFont="1" applyBorder="1" applyAlignment="1" applyProtection="1">
      <alignment horizontal="center"/>
    </xf>
    <xf numFmtId="1" fontId="5" fillId="0" borderId="34" xfId="0" applyNumberFormat="1" applyFont="1" applyBorder="1" applyAlignment="1" applyProtection="1">
      <alignment horizontal="center" vertical="center" wrapText="1"/>
    </xf>
    <xf numFmtId="1" fontId="5" fillId="0" borderId="43" xfId="0" applyNumberFormat="1" applyFont="1" applyBorder="1" applyAlignment="1" applyProtection="1">
      <alignment horizontal="center" vertical="center" wrapText="1"/>
    </xf>
    <xf numFmtId="1" fontId="5" fillId="0" borderId="61" xfId="0" applyNumberFormat="1" applyFont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center"/>
    </xf>
    <xf numFmtId="49" fontId="9" fillId="3" borderId="16" xfId="0" applyNumberFormat="1" applyFont="1" applyFill="1" applyBorder="1" applyAlignment="1" applyProtection="1">
      <alignment horizontal="center"/>
    </xf>
    <xf numFmtId="49" fontId="9" fillId="3" borderId="17" xfId="0" applyNumberFormat="1" applyFont="1" applyFill="1" applyBorder="1" applyAlignment="1" applyProtection="1">
      <alignment horizontal="center"/>
    </xf>
    <xf numFmtId="1" fontId="9" fillId="0" borderId="71" xfId="0" applyNumberFormat="1" applyFont="1" applyBorder="1" applyAlignment="1" applyProtection="1">
      <alignment horizontal="center"/>
    </xf>
    <xf numFmtId="1" fontId="9" fillId="0" borderId="1" xfId="0" applyNumberFormat="1" applyFont="1" applyBorder="1" applyAlignment="1" applyProtection="1">
      <alignment horizontal="center" vertical="center"/>
    </xf>
    <xf numFmtId="1" fontId="9" fillId="0" borderId="7" xfId="0" applyNumberFormat="1" applyFont="1" applyBorder="1" applyAlignment="1" applyProtection="1">
      <alignment horizontal="center" vertical="center"/>
    </xf>
    <xf numFmtId="1" fontId="9" fillId="0" borderId="18" xfId="0" applyNumberFormat="1" applyFont="1" applyBorder="1" applyAlignment="1" applyProtection="1">
      <alignment horizontal="center" vertical="center"/>
    </xf>
    <xf numFmtId="1" fontId="9" fillId="0" borderId="32" xfId="0" applyNumberFormat="1" applyFont="1" applyBorder="1" applyAlignment="1" applyProtection="1">
      <alignment horizontal="center" vertical="center"/>
    </xf>
    <xf numFmtId="1" fontId="9" fillId="0" borderId="9" xfId="0" applyNumberFormat="1" applyFont="1" applyBorder="1" applyAlignment="1" applyProtection="1">
      <alignment horizontal="center"/>
    </xf>
    <xf numFmtId="1" fontId="9" fillId="0" borderId="17" xfId="0" applyNumberFormat="1" applyFont="1" applyBorder="1" applyAlignment="1" applyProtection="1">
      <alignment horizontal="center"/>
    </xf>
    <xf numFmtId="1" fontId="9" fillId="0" borderId="47" xfId="0" applyNumberFormat="1" applyFont="1" applyBorder="1" applyAlignment="1" applyProtection="1">
      <alignment horizontal="center"/>
    </xf>
    <xf numFmtId="1" fontId="9" fillId="0" borderId="42" xfId="0" applyNumberFormat="1" applyFont="1" applyBorder="1" applyAlignment="1" applyProtection="1">
      <alignment horizontal="center"/>
    </xf>
    <xf numFmtId="1" fontId="9" fillId="0" borderId="11" xfId="0" applyNumberFormat="1" applyFont="1" applyBorder="1" applyAlignment="1" applyProtection="1">
      <alignment horizontal="center"/>
    </xf>
    <xf numFmtId="1" fontId="9" fillId="0" borderId="18" xfId="0" applyNumberFormat="1" applyFont="1" applyBorder="1" applyAlignment="1" applyProtection="1">
      <alignment horizontal="center"/>
    </xf>
    <xf numFmtId="1" fontId="9" fillId="0" borderId="48" xfId="0" applyNumberFormat="1" applyFont="1" applyBorder="1" applyAlignment="1" applyProtection="1">
      <alignment horizontal="center"/>
    </xf>
    <xf numFmtId="1" fontId="9" fillId="0" borderId="60" xfId="0" applyNumberFormat="1" applyFont="1" applyBorder="1" applyAlignment="1" applyProtection="1">
      <alignment horizontal="center"/>
    </xf>
    <xf numFmtId="1" fontId="9" fillId="0" borderId="19" xfId="0" applyNumberFormat="1" applyFont="1" applyBorder="1" applyAlignment="1" applyProtection="1">
      <alignment horizontal="center"/>
    </xf>
    <xf numFmtId="1" fontId="9" fillId="0" borderId="50" xfId="0" applyNumberFormat="1" applyFont="1" applyBorder="1" applyAlignment="1" applyProtection="1">
      <alignment horizontal="center"/>
    </xf>
    <xf numFmtId="1" fontId="9" fillId="0" borderId="58" xfId="0" applyNumberFormat="1" applyFont="1" applyBorder="1" applyAlignment="1" applyProtection="1">
      <alignment horizontal="center"/>
    </xf>
    <xf numFmtId="1" fontId="9" fillId="0" borderId="39" xfId="0" applyNumberFormat="1" applyFont="1" applyBorder="1" applyAlignment="1" applyProtection="1">
      <alignment horizontal="center"/>
    </xf>
    <xf numFmtId="1" fontId="9" fillId="0" borderId="32" xfId="0" applyNumberFormat="1" applyFont="1" applyBorder="1" applyAlignment="1" applyProtection="1">
      <alignment horizontal="center"/>
    </xf>
    <xf numFmtId="1" fontId="9" fillId="0" borderId="59" xfId="0" applyNumberFormat="1" applyFont="1" applyBorder="1" applyAlignment="1" applyProtection="1">
      <alignment horizontal="center"/>
    </xf>
    <xf numFmtId="1" fontId="9" fillId="0" borderId="46" xfId="0" applyNumberFormat="1" applyFont="1" applyBorder="1" applyAlignment="1" applyProtection="1">
      <alignment horizontal="center"/>
    </xf>
    <xf numFmtId="0" fontId="13" fillId="0" borderId="0" xfId="0" applyNumberFormat="1" applyFont="1" applyBorder="1" applyAlignment="1" applyProtection="1">
      <alignment horizontal="left"/>
    </xf>
    <xf numFmtId="1" fontId="9" fillId="0" borderId="15" xfId="0" applyNumberFormat="1" applyFont="1" applyFill="1" applyBorder="1" applyAlignment="1" applyProtection="1">
      <alignment horizontal="center"/>
    </xf>
    <xf numFmtId="1" fontId="9" fillId="0" borderId="19" xfId="0" applyNumberFormat="1" applyFont="1" applyFill="1" applyBorder="1" applyAlignment="1" applyProtection="1">
      <alignment horizontal="center"/>
    </xf>
    <xf numFmtId="1" fontId="9" fillId="0" borderId="9" xfId="0" applyNumberFormat="1" applyFont="1" applyFill="1" applyBorder="1" applyAlignment="1" applyProtection="1">
      <alignment horizontal="center"/>
    </xf>
    <xf numFmtId="1" fontId="9" fillId="0" borderId="8" xfId="0" applyNumberFormat="1" applyFont="1" applyFill="1" applyBorder="1" applyAlignment="1" applyProtection="1">
      <alignment horizontal="center"/>
    </xf>
    <xf numFmtId="1" fontId="9" fillId="0" borderId="16" xfId="0" applyNumberFormat="1" applyFont="1" applyFill="1" applyBorder="1" applyAlignment="1" applyProtection="1">
      <alignment horizontal="center"/>
    </xf>
    <xf numFmtId="1" fontId="9" fillId="0" borderId="17" xfId="0" applyNumberFormat="1" applyFont="1" applyFill="1" applyBorder="1" applyAlignment="1" applyProtection="1">
      <alignment horizontal="center"/>
    </xf>
    <xf numFmtId="0" fontId="9" fillId="0" borderId="19" xfId="0" applyNumberFormat="1" applyFont="1" applyFill="1" applyBorder="1" applyAlignment="1" applyProtection="1">
      <alignment horizontal="center"/>
    </xf>
    <xf numFmtId="0" fontId="9" fillId="0" borderId="17" xfId="0" applyNumberFormat="1" applyFont="1" applyFill="1" applyBorder="1" applyAlignment="1" applyProtection="1">
      <alignment horizontal="center"/>
    </xf>
    <xf numFmtId="1" fontId="9" fillId="2" borderId="15" xfId="0" applyNumberFormat="1" applyFont="1" applyFill="1" applyBorder="1" applyAlignment="1" applyProtection="1">
      <alignment horizontal="center"/>
    </xf>
    <xf numFmtId="1" fontId="9" fillId="2" borderId="19" xfId="0" applyNumberFormat="1" applyFont="1" applyFill="1" applyBorder="1" applyAlignment="1" applyProtection="1">
      <alignment horizontal="center"/>
    </xf>
    <xf numFmtId="1" fontId="9" fillId="2" borderId="9" xfId="0" applyNumberFormat="1" applyFont="1" applyFill="1" applyBorder="1" applyAlignment="1" applyProtection="1">
      <alignment horizontal="center"/>
    </xf>
    <xf numFmtId="1" fontId="9" fillId="0" borderId="5" xfId="0" applyNumberFormat="1" applyFont="1" applyBorder="1" applyAlignment="1" applyProtection="1">
      <alignment horizontal="center"/>
    </xf>
    <xf numFmtId="1" fontId="9" fillId="0" borderId="6" xfId="0" applyNumberFormat="1" applyFont="1" applyBorder="1" applyAlignment="1" applyProtection="1">
      <alignment horizontal="center"/>
    </xf>
    <xf numFmtId="1" fontId="9" fillId="0" borderId="12" xfId="0" applyNumberFormat="1" applyFont="1" applyBorder="1" applyAlignment="1" applyProtection="1">
      <alignment horizontal="center"/>
    </xf>
    <xf numFmtId="1" fontId="9" fillId="0" borderId="49" xfId="0" applyNumberFormat="1" applyFont="1" applyBorder="1" applyAlignment="1" applyProtection="1">
      <alignment horizontal="center"/>
    </xf>
    <xf numFmtId="1" fontId="9" fillId="0" borderId="28" xfId="0" applyNumberFormat="1" applyFont="1" applyBorder="1" applyAlignment="1" applyProtection="1">
      <alignment horizontal="center"/>
    </xf>
    <xf numFmtId="1" fontId="9" fillId="2" borderId="12" xfId="0" applyNumberFormat="1" applyFont="1" applyFill="1" applyBorder="1" applyAlignment="1" applyProtection="1">
      <alignment horizontal="center"/>
    </xf>
    <xf numFmtId="1" fontId="9" fillId="2" borderId="49" xfId="0" applyNumberFormat="1" applyFont="1" applyFill="1" applyBorder="1" applyAlignment="1" applyProtection="1">
      <alignment horizontal="center"/>
    </xf>
    <xf numFmtId="1" fontId="9" fillId="2" borderId="28" xfId="0" applyNumberFormat="1" applyFont="1" applyFill="1" applyBorder="1" applyAlignment="1" applyProtection="1">
      <alignment horizontal="center"/>
    </xf>
    <xf numFmtId="1" fontId="9" fillId="0" borderId="33" xfId="0" applyNumberFormat="1" applyFont="1" applyBorder="1" applyAlignment="1" applyProtection="1">
      <alignment horizontal="center"/>
    </xf>
    <xf numFmtId="1" fontId="9" fillId="2" borderId="11" xfId="0" applyNumberFormat="1" applyFont="1" applyFill="1" applyBorder="1" applyAlignment="1" applyProtection="1">
      <alignment horizontal="center"/>
    </xf>
    <xf numFmtId="1" fontId="9" fillId="2" borderId="59" xfId="0" applyNumberFormat="1" applyFont="1" applyFill="1" applyBorder="1" applyAlignment="1" applyProtection="1">
      <alignment horizontal="center"/>
    </xf>
    <xf numFmtId="1" fontId="9" fillId="0" borderId="15" xfId="0" applyNumberFormat="1" applyFont="1" applyBorder="1" applyAlignment="1" applyProtection="1">
      <alignment horizontal="center"/>
    </xf>
    <xf numFmtId="1" fontId="9" fillId="2" borderId="17" xfId="0" applyNumberFormat="1" applyFont="1" applyFill="1" applyBorder="1" applyAlignment="1" applyProtection="1">
      <alignment horizontal="center"/>
    </xf>
    <xf numFmtId="1" fontId="9" fillId="9" borderId="15" xfId="0" applyNumberFormat="1" applyFont="1" applyFill="1" applyBorder="1" applyAlignment="1" applyProtection="1">
      <alignment horizontal="center"/>
    </xf>
    <xf numFmtId="1" fontId="9" fillId="9" borderId="19" xfId="0" applyNumberFormat="1" applyFont="1" applyFill="1" applyBorder="1" applyAlignment="1" applyProtection="1">
      <alignment horizontal="center"/>
    </xf>
    <xf numFmtId="1" fontId="9" fillId="9" borderId="9" xfId="0" applyNumberFormat="1" applyFont="1" applyFill="1" applyBorder="1" applyAlignment="1" applyProtection="1">
      <alignment horizontal="center"/>
    </xf>
    <xf numFmtId="0" fontId="4" fillId="7" borderId="35" xfId="0" applyNumberFormat="1" applyFont="1" applyFill="1" applyBorder="1" applyAlignment="1" applyProtection="1">
      <alignment horizontal="left"/>
    </xf>
    <xf numFmtId="49" fontId="5" fillId="0" borderId="43" xfId="0" applyNumberFormat="1" applyFont="1" applyBorder="1" applyAlignment="1" applyProtection="1">
      <alignment horizontal="center" vertical="center"/>
    </xf>
    <xf numFmtId="49" fontId="5" fillId="0" borderId="37" xfId="0" applyNumberFormat="1" applyFont="1" applyBorder="1" applyAlignment="1" applyProtection="1">
      <alignment horizontal="center" vertical="center"/>
    </xf>
    <xf numFmtId="49" fontId="10" fillId="0" borderId="50" xfId="0" applyNumberFormat="1" applyFont="1" applyBorder="1" applyAlignment="1" applyProtection="1">
      <alignment horizontal="center"/>
    </xf>
    <xf numFmtId="49" fontId="10" fillId="0" borderId="58" xfId="0" applyNumberFormat="1" applyFont="1" applyBorder="1" applyAlignment="1" applyProtection="1">
      <alignment horizontal="center"/>
    </xf>
    <xf numFmtId="49" fontId="10" fillId="0" borderId="10" xfId="0" applyNumberFormat="1" applyFont="1" applyBorder="1" applyAlignment="1" applyProtection="1">
      <alignment horizontal="center" vertical="center"/>
    </xf>
    <xf numFmtId="49" fontId="10" fillId="0" borderId="21" xfId="0" applyNumberFormat="1" applyFont="1" applyBorder="1" applyAlignment="1" applyProtection="1">
      <alignment horizontal="center" vertical="center"/>
    </xf>
    <xf numFmtId="49" fontId="10" fillId="0" borderId="41" xfId="0" applyNumberFormat="1" applyFont="1" applyBorder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0" fillId="0" borderId="54" xfId="0" applyNumberFormat="1" applyFont="1" applyBorder="1" applyAlignment="1" applyProtection="1">
      <alignment horizontal="center" vertical="center"/>
    </xf>
    <xf numFmtId="49" fontId="10" fillId="0" borderId="56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center" vertical="center" wrapText="1"/>
    </xf>
    <xf numFmtId="49" fontId="5" fillId="0" borderId="20" xfId="0" applyNumberFormat="1" applyFont="1" applyBorder="1" applyAlignment="1" applyProtection="1">
      <alignment horizontal="center" vertical="center" wrapText="1"/>
    </xf>
    <xf numFmtId="49" fontId="5" fillId="0" borderId="52" xfId="0" applyNumberFormat="1" applyFont="1" applyBorder="1" applyAlignment="1" applyProtection="1">
      <alignment horizontal="center" vertical="center" wrapText="1"/>
    </xf>
    <xf numFmtId="49" fontId="5" fillId="0" borderId="31" xfId="0" applyNumberFormat="1" applyFont="1" applyBorder="1" applyAlignment="1" applyProtection="1">
      <alignment horizontal="center" vertical="center"/>
    </xf>
    <xf numFmtId="49" fontId="5" fillId="0" borderId="20" xfId="0" applyNumberFormat="1" applyFont="1" applyBorder="1" applyAlignment="1" applyProtection="1">
      <alignment horizontal="center" vertical="center"/>
    </xf>
    <xf numFmtId="49" fontId="5" fillId="0" borderId="52" xfId="0" applyNumberFormat="1" applyFont="1" applyBorder="1" applyAlignment="1" applyProtection="1">
      <alignment horizontal="center" vertical="center"/>
    </xf>
    <xf numFmtId="0" fontId="4" fillId="7" borderId="36" xfId="0" applyNumberFormat="1" applyFont="1" applyFill="1" applyBorder="1" applyAlignment="1" applyProtection="1">
      <alignment horizontal="left"/>
    </xf>
    <xf numFmtId="1" fontId="9" fillId="0" borderId="44" xfId="0" applyNumberFormat="1" applyFont="1" applyBorder="1" applyAlignment="1" applyProtection="1">
      <alignment horizontal="center"/>
    </xf>
    <xf numFmtId="1" fontId="9" fillId="2" borderId="18" xfId="0" applyNumberFormat="1" applyFont="1" applyFill="1" applyBorder="1" applyAlignment="1" applyProtection="1">
      <alignment horizontal="center"/>
    </xf>
    <xf numFmtId="1" fontId="9" fillId="0" borderId="66" xfId="0" applyNumberFormat="1" applyFont="1" applyBorder="1" applyAlignment="1" applyProtection="1">
      <alignment horizontal="center" vertical="center"/>
    </xf>
    <xf numFmtId="1" fontId="9" fillId="0" borderId="68" xfId="0" applyNumberFormat="1" applyFont="1" applyBorder="1" applyAlignment="1" applyProtection="1">
      <alignment horizontal="center" vertical="center"/>
    </xf>
    <xf numFmtId="49" fontId="11" fillId="0" borderId="25" xfId="0" applyNumberFormat="1" applyFont="1" applyBorder="1" applyAlignment="1" applyProtection="1">
      <alignment horizontal="center" vertical="center" wrapText="1"/>
    </xf>
    <xf numFmtId="49" fontId="11" fillId="0" borderId="38" xfId="0" applyNumberFormat="1" applyFont="1" applyBorder="1" applyAlignment="1" applyProtection="1">
      <alignment horizontal="center" vertical="center" wrapText="1"/>
    </xf>
    <xf numFmtId="49" fontId="11" fillId="0" borderId="51" xfId="0" applyNumberFormat="1" applyFont="1" applyBorder="1" applyAlignment="1" applyProtection="1">
      <alignment horizontal="center" vertical="center" wrapText="1"/>
    </xf>
    <xf numFmtId="1" fontId="12" fillId="0" borderId="69" xfId="0" applyNumberFormat="1" applyFont="1" applyBorder="1" applyAlignment="1" applyProtection="1">
      <alignment horizontal="center" vertical="center"/>
    </xf>
    <xf numFmtId="1" fontId="12" fillId="0" borderId="70" xfId="0" applyNumberFormat="1" applyFont="1" applyBorder="1" applyAlignment="1" applyProtection="1">
      <alignment horizontal="center" vertical="center"/>
    </xf>
    <xf numFmtId="1" fontId="9" fillId="0" borderId="74" xfId="0" applyNumberFormat="1" applyFont="1" applyFill="1" applyBorder="1" applyAlignment="1" applyProtection="1">
      <alignment horizontal="center"/>
    </xf>
    <xf numFmtId="1" fontId="9" fillId="0" borderId="58" xfId="0" applyNumberFormat="1" applyFont="1" applyFill="1" applyBorder="1" applyAlignment="1" applyProtection="1">
      <alignment horizontal="center"/>
    </xf>
    <xf numFmtId="1" fontId="9" fillId="0" borderId="50" xfId="0" applyNumberFormat="1" applyFont="1" applyFill="1" applyBorder="1" applyAlignment="1" applyProtection="1">
      <alignment horizontal="center"/>
    </xf>
    <xf numFmtId="1" fontId="9" fillId="0" borderId="71" xfId="0" applyNumberFormat="1" applyFont="1" applyBorder="1" applyAlignment="1" applyProtection="1">
      <alignment horizontal="center" vertical="center"/>
    </xf>
    <xf numFmtId="1" fontId="9" fillId="0" borderId="73" xfId="0" applyNumberFormat="1" applyFont="1" applyBorder="1" applyAlignment="1" applyProtection="1">
      <alignment horizontal="center" vertical="center"/>
    </xf>
    <xf numFmtId="2" fontId="9" fillId="0" borderId="0" xfId="0" applyNumberFormat="1" applyFont="1" applyBorder="1" applyAlignment="1" applyProtection="1">
      <alignment horizontal="center"/>
    </xf>
    <xf numFmtId="1" fontId="9" fillId="0" borderId="24" xfId="0" applyNumberFormat="1" applyFont="1" applyBorder="1" applyAlignment="1" applyProtection="1">
      <alignment horizontal="center"/>
    </xf>
    <xf numFmtId="1" fontId="9" fillId="0" borderId="22" xfId="0" applyNumberFormat="1" applyFont="1" applyBorder="1" applyAlignment="1" applyProtection="1">
      <alignment horizontal="center"/>
    </xf>
    <xf numFmtId="49" fontId="9" fillId="0" borderId="69" xfId="0" applyNumberFormat="1" applyFont="1" applyBorder="1" applyAlignment="1">
      <alignment horizontal="left"/>
    </xf>
    <xf numFmtId="49" fontId="9" fillId="0" borderId="36" xfId="0" applyNumberFormat="1" applyFont="1" applyBorder="1"/>
    <xf numFmtId="49" fontId="5" fillId="0" borderId="36" xfId="0" applyNumberFormat="1" applyFont="1" applyBorder="1"/>
    <xf numFmtId="49" fontId="19" fillId="0" borderId="36" xfId="0" applyNumberFormat="1" applyFont="1" applyBorder="1" applyAlignment="1">
      <alignment horizontal="left"/>
    </xf>
    <xf numFmtId="49" fontId="9" fillId="0" borderId="40" xfId="0" applyNumberFormat="1" applyFont="1" applyBorder="1"/>
    <xf numFmtId="49" fontId="5" fillId="0" borderId="70" xfId="0" applyNumberFormat="1" applyFont="1" applyBorder="1"/>
    <xf numFmtId="49" fontId="9" fillId="0" borderId="35" xfId="0" applyNumberFormat="1" applyFont="1" applyBorder="1"/>
    <xf numFmtId="49" fontId="20" fillId="0" borderId="35" xfId="0" applyNumberFormat="1" applyFont="1" applyBorder="1" applyAlignment="1">
      <alignment horizontal="left" vertical="center"/>
    </xf>
    <xf numFmtId="49" fontId="5" fillId="0" borderId="35" xfId="0" applyNumberFormat="1" applyFont="1" applyBorder="1"/>
    <xf numFmtId="49" fontId="9" fillId="0" borderId="35" xfId="0" applyNumberFormat="1" applyFont="1" applyBorder="1" applyAlignment="1">
      <alignment horizontal="left" vertical="center"/>
    </xf>
    <xf numFmtId="0" fontId="19" fillId="0" borderId="35" xfId="0" applyFont="1" applyBorder="1" applyAlignment="1">
      <alignment vertical="center"/>
    </xf>
    <xf numFmtId="49" fontId="9" fillId="0" borderId="63" xfId="0" applyNumberFormat="1" applyFont="1" applyBorder="1"/>
    <xf numFmtId="49" fontId="9" fillId="0" borderId="35" xfId="0" applyNumberFormat="1" applyFont="1" applyBorder="1" applyAlignment="1">
      <alignment horizontal="center" vertical="center"/>
    </xf>
    <xf numFmtId="49" fontId="5" fillId="1" borderId="11" xfId="0" applyNumberFormat="1" applyFont="1" applyFill="1" applyBorder="1" applyAlignment="1" applyProtection="1"/>
    <xf numFmtId="49" fontId="5" fillId="1" borderId="59" xfId="0" applyNumberFormat="1" applyFont="1" applyFill="1" applyBorder="1" applyAlignment="1" applyProtection="1"/>
    <xf numFmtId="49" fontId="5" fillId="1" borderId="9" xfId="0" applyNumberFormat="1" applyFont="1" applyFill="1" applyBorder="1" applyAlignment="1" applyProtection="1"/>
    <xf numFmtId="49" fontId="5" fillId="1" borderId="19" xfId="0" applyNumberFormat="1" applyFont="1" applyFill="1" applyBorder="1" applyAlignment="1" applyProtection="1"/>
    <xf numFmtId="49" fontId="5" fillId="1" borderId="50" xfId="0" applyNumberFormat="1" applyFont="1" applyFill="1" applyBorder="1" applyAlignment="1" applyProtection="1"/>
    <xf numFmtId="49" fontId="5" fillId="1" borderId="58" xfId="0" applyNumberFormat="1" applyFont="1" applyFill="1" applyBorder="1" applyAlignment="1" applyProtection="1"/>
    <xf numFmtId="49" fontId="5" fillId="1" borderId="9" xfId="0" applyNumberFormat="1" applyFont="1" applyFill="1" applyBorder="1" applyAlignment="1" applyProtection="1"/>
    <xf numFmtId="49" fontId="5" fillId="1" borderId="19" xfId="0" applyNumberFormat="1" applyFont="1" applyFill="1" applyBorder="1" applyAlignment="1" applyProtection="1"/>
  </cellXfs>
  <cellStyles count="1">
    <cellStyle name="Standard" xfId="0" builtinId="0"/>
  </cellStyles>
  <dxfs count="29"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Z$2" noThreeD="1"/>
</file>

<file path=xl/ctrlProps/ctrlProp2.xml><?xml version="1.0" encoding="utf-8"?>
<formControlPr xmlns="http://schemas.microsoft.com/office/spreadsheetml/2009/9/main" objectType="CheckBox" fmlaLink="$Z$4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98425</xdr:colOff>
      <xdr:row>4</xdr:row>
      <xdr:rowOff>142875</xdr:rowOff>
    </xdr:to>
    <xdr:pic>
      <xdr:nvPicPr>
        <xdr:cNvPr id="1216" name="Grafik 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860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0</xdr:row>
          <xdr:rowOff>160020</xdr:rowOff>
        </xdr:from>
        <xdr:to>
          <xdr:col>16</xdr:col>
          <xdr:colOff>45720</xdr:colOff>
          <xdr:row>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3</xdr:row>
          <xdr:rowOff>0</xdr:rowOff>
        </xdr:from>
        <xdr:to>
          <xdr:col>16</xdr:col>
          <xdr:colOff>45720</xdr:colOff>
          <xdr:row>3</xdr:row>
          <xdr:rowOff>365760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57150</xdr:colOff>
      <xdr:row>60</xdr:row>
      <xdr:rowOff>85725</xdr:rowOff>
    </xdr:from>
    <xdr:to>
      <xdr:col>7</xdr:col>
      <xdr:colOff>485775</xdr:colOff>
      <xdr:row>60</xdr:row>
      <xdr:rowOff>85725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124325" y="14211300"/>
          <a:ext cx="428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266700</xdr:colOff>
          <xdr:row>15</xdr:row>
          <xdr:rowOff>76200</xdr:rowOff>
        </xdr:from>
        <xdr:ext cx="316774" cy="220980"/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B28EF530-2E60-4BE7-9F14-AFBF7D8E5F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281940</xdr:colOff>
          <xdr:row>14</xdr:row>
          <xdr:rowOff>22860</xdr:rowOff>
        </xdr:from>
        <xdr:ext cx="556260" cy="365760"/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DFDD5DA0-01FC-44D1-9CE0-6A92C9F823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266700</xdr:colOff>
          <xdr:row>15</xdr:row>
          <xdr:rowOff>76200</xdr:rowOff>
        </xdr:from>
        <xdr:ext cx="316774" cy="220980"/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C5E7F8FB-EFAE-4002-BC70-2A6E28BCE7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281940</xdr:colOff>
          <xdr:row>14</xdr:row>
          <xdr:rowOff>22860</xdr:rowOff>
        </xdr:from>
        <xdr:ext cx="556260" cy="365760"/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D062D729-76FB-4C13-9289-42B2DA68A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twoCellAnchor>
    <xdr:from>
      <xdr:col>9</xdr:col>
      <xdr:colOff>304802</xdr:colOff>
      <xdr:row>14</xdr:row>
      <xdr:rowOff>239486</xdr:rowOff>
    </xdr:from>
    <xdr:to>
      <xdr:col>10</xdr:col>
      <xdr:colOff>304802</xdr:colOff>
      <xdr:row>15</xdr:row>
      <xdr:rowOff>152400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A55CCF65-2B5B-4D95-AB89-052C8AB7F7B1}"/>
            </a:ext>
          </a:extLst>
        </xdr:cNvPr>
        <xdr:cNvCxnSpPr/>
      </xdr:nvCxnSpPr>
      <xdr:spPr>
        <a:xfrm flipV="1">
          <a:off x="5758545" y="4005943"/>
          <a:ext cx="315686" cy="2177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293916</xdr:colOff>
      <xdr:row>15</xdr:row>
      <xdr:rowOff>185058</xdr:rowOff>
    </xdr:from>
    <xdr:to>
      <xdr:col>10</xdr:col>
      <xdr:colOff>304802</xdr:colOff>
      <xdr:row>15</xdr:row>
      <xdr:rowOff>195944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B1572385-0698-4D57-8114-6E1A2C80A5BE}"/>
            </a:ext>
          </a:extLst>
        </xdr:cNvPr>
        <xdr:cNvCxnSpPr/>
      </xdr:nvCxnSpPr>
      <xdr:spPr>
        <a:xfrm>
          <a:off x="5747659" y="4256315"/>
          <a:ext cx="326572" cy="108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402773</xdr:colOff>
      <xdr:row>14</xdr:row>
      <xdr:rowOff>76199</xdr:rowOff>
    </xdr:from>
    <xdr:to>
      <xdr:col>6</xdr:col>
      <xdr:colOff>101238</xdr:colOff>
      <xdr:row>14</xdr:row>
      <xdr:rowOff>304799</xdr:rowOff>
    </xdr:to>
    <xdr:sp macro="" textlink="">
      <xdr:nvSpPr>
        <xdr:cNvPr id="5" name="Smiley 4">
          <a:extLst>
            <a:ext uri="{FF2B5EF4-FFF2-40B4-BE49-F238E27FC236}">
              <a16:creationId xmlns:a16="http://schemas.microsoft.com/office/drawing/2014/main" id="{A19E925F-EF03-441B-8F73-0AC74459E72A}"/>
            </a:ext>
          </a:extLst>
        </xdr:cNvPr>
        <xdr:cNvSpPr/>
      </xdr:nvSpPr>
      <xdr:spPr>
        <a:xfrm>
          <a:off x="3820887" y="3842656"/>
          <a:ext cx="297180" cy="228600"/>
        </a:xfrm>
        <a:prstGeom prst="smileyFace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P67"/>
  <sheetViews>
    <sheetView showGridLines="0" tabSelected="1" topLeftCell="A23" zoomScale="70" zoomScaleNormal="70" workbookViewId="0">
      <selection activeCell="K10" sqref="K10:S10"/>
    </sheetView>
  </sheetViews>
  <sheetFormatPr baseColWidth="10" defaultColWidth="11.44140625" defaultRowHeight="13.2" x14ac:dyDescent="0.25"/>
  <cols>
    <col min="1" max="1" width="2.5546875" style="4" customWidth="1"/>
    <col min="2" max="2" width="20.109375" style="4" customWidth="1"/>
    <col min="3" max="3" width="6.109375" style="4" customWidth="1"/>
    <col min="4" max="4" width="9.33203125" style="4" customWidth="1"/>
    <col min="5" max="5" width="11.5546875" style="4" customWidth="1"/>
    <col min="6" max="7" width="8.6640625" style="4" customWidth="1"/>
    <col min="8" max="8" width="7.6640625" style="4" customWidth="1"/>
    <col min="9" max="16" width="4.6640625" style="4" customWidth="1"/>
    <col min="17" max="17" width="8" style="4" customWidth="1"/>
    <col min="18" max="18" width="9.44140625" style="15" customWidth="1"/>
    <col min="19" max="19" width="8.6640625" style="15" customWidth="1"/>
    <col min="20" max="20" width="11.5546875" style="51" hidden="1" customWidth="1"/>
    <col min="21" max="25" width="11.44140625" style="51" hidden="1" customWidth="1"/>
    <col min="26" max="26" width="12.33203125" style="51" hidden="1" customWidth="1"/>
    <col min="27" max="28" width="11.44140625" style="51" hidden="1" customWidth="1"/>
    <col min="29" max="30" width="11.44140625" style="45" customWidth="1"/>
    <col min="31" max="31" width="11.5546875" style="45" customWidth="1"/>
    <col min="32" max="32" width="11.44140625" style="45" customWidth="1"/>
    <col min="33" max="33" width="11.5546875" style="45" customWidth="1"/>
    <col min="34" max="34" width="11.44140625" style="45" customWidth="1"/>
    <col min="35" max="35" width="11.44140625" style="2" customWidth="1"/>
    <col min="36" max="36" width="11.44140625" style="3" customWidth="1"/>
    <col min="37" max="42" width="11.44140625" style="3"/>
    <col min="43" max="16384" width="11.44140625" style="4"/>
  </cols>
  <sheetData>
    <row r="1" spans="2:42" ht="13.8" thickBot="1" x14ac:dyDescent="0.3"/>
    <row r="2" spans="2:42" ht="30" customHeight="1" thickBot="1" x14ac:dyDescent="0.55000000000000004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44"/>
      <c r="Q2" s="180" t="s">
        <v>13</v>
      </c>
      <c r="R2" s="181"/>
      <c r="S2" s="181"/>
      <c r="Z2" s="51" t="b">
        <v>1</v>
      </c>
    </row>
    <row r="3" spans="2:42" ht="13.5" customHeight="1" thickBot="1" x14ac:dyDescent="0.3">
      <c r="Q3" s="204" t="s">
        <v>193</v>
      </c>
      <c r="R3" s="205"/>
      <c r="S3" s="205"/>
    </row>
    <row r="4" spans="2:42" ht="30" customHeight="1" thickBot="1" x14ac:dyDescent="0.55000000000000004">
      <c r="E4" s="5"/>
      <c r="P4" s="44"/>
      <c r="Q4" s="180" t="s">
        <v>14</v>
      </c>
      <c r="R4" s="181"/>
      <c r="S4" s="181"/>
      <c r="T4" s="137" t="s">
        <v>15</v>
      </c>
      <c r="U4" s="51" t="s">
        <v>38</v>
      </c>
      <c r="Z4" s="51" t="b">
        <v>0</v>
      </c>
    </row>
    <row r="5" spans="2:42" x14ac:dyDescent="0.25">
      <c r="Q5" s="206" t="s">
        <v>194</v>
      </c>
      <c r="R5" s="207"/>
      <c r="S5" s="207"/>
      <c r="T5" s="137" t="s">
        <v>16</v>
      </c>
      <c r="U5" s="51" t="s">
        <v>40</v>
      </c>
    </row>
    <row r="6" spans="2:42" x14ac:dyDescent="0.25">
      <c r="T6" s="137" t="s">
        <v>17</v>
      </c>
    </row>
    <row r="7" spans="2:42" ht="21" x14ac:dyDescent="0.4">
      <c r="B7" s="210" t="s">
        <v>18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R7" s="208" t="s">
        <v>191</v>
      </c>
      <c r="S7" s="208"/>
      <c r="T7" s="137" t="s">
        <v>188</v>
      </c>
      <c r="Z7" s="52"/>
      <c r="AA7" s="53"/>
    </row>
    <row r="8" spans="2:42" ht="19.5" customHeight="1" thickBot="1" x14ac:dyDescent="0.3">
      <c r="P8" s="209" t="s">
        <v>192</v>
      </c>
      <c r="Q8" s="209"/>
      <c r="R8" s="209"/>
      <c r="S8" s="209"/>
      <c r="T8" s="137"/>
      <c r="U8" s="138" t="s">
        <v>175</v>
      </c>
      <c r="V8" s="138" t="s">
        <v>176</v>
      </c>
      <c r="W8" s="138" t="s">
        <v>177</v>
      </c>
      <c r="X8" s="138" t="s">
        <v>178</v>
      </c>
      <c r="Y8" s="138" t="s">
        <v>174</v>
      </c>
      <c r="Z8" s="52"/>
    </row>
    <row r="9" spans="2:42" ht="24" customHeight="1" thickBot="1" x14ac:dyDescent="0.35">
      <c r="B9" s="201" t="s">
        <v>124</v>
      </c>
      <c r="C9" s="202"/>
      <c r="D9" s="202"/>
      <c r="E9" s="202"/>
      <c r="F9" s="202"/>
      <c r="G9" s="203"/>
      <c r="H9" s="201" t="s">
        <v>20</v>
      </c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3"/>
      <c r="U9" s="53" t="s">
        <v>21</v>
      </c>
      <c r="V9" s="53" t="s">
        <v>21</v>
      </c>
      <c r="W9" s="53" t="s">
        <v>21</v>
      </c>
      <c r="X9" s="53" t="s">
        <v>21</v>
      </c>
      <c r="Y9" s="53" t="s">
        <v>21</v>
      </c>
      <c r="Z9" s="53" t="s">
        <v>21</v>
      </c>
      <c r="AA9" s="51" t="s">
        <v>22</v>
      </c>
      <c r="AB9" s="70">
        <f>COUNTIF($E10:$E14,"Deutsch")</f>
        <v>0</v>
      </c>
    </row>
    <row r="10" spans="2:42" ht="24" customHeight="1" x14ac:dyDescent="0.3">
      <c r="B10" s="192" t="s">
        <v>23</v>
      </c>
      <c r="C10" s="193"/>
      <c r="D10" s="194"/>
      <c r="E10" s="182"/>
      <c r="F10" s="183"/>
      <c r="G10" s="188"/>
      <c r="H10" s="185" t="s">
        <v>24</v>
      </c>
      <c r="I10" s="186"/>
      <c r="J10" s="187"/>
      <c r="K10" s="182"/>
      <c r="L10" s="183"/>
      <c r="M10" s="183"/>
      <c r="N10" s="183"/>
      <c r="O10" s="183"/>
      <c r="P10" s="183"/>
      <c r="Q10" s="183"/>
      <c r="R10" s="183"/>
      <c r="S10" s="184"/>
      <c r="U10" s="53" t="s">
        <v>25</v>
      </c>
      <c r="V10" s="53" t="s">
        <v>25</v>
      </c>
      <c r="W10" s="53" t="s">
        <v>25</v>
      </c>
      <c r="X10" s="53" t="s">
        <v>25</v>
      </c>
      <c r="Y10" s="53" t="s">
        <v>25</v>
      </c>
      <c r="Z10" s="53" t="s">
        <v>25</v>
      </c>
      <c r="AA10" s="51" t="s">
        <v>26</v>
      </c>
      <c r="AB10" s="70">
        <f>COUNTIF($E10:$E14,"Mathematik")</f>
        <v>0</v>
      </c>
    </row>
    <row r="11" spans="2:42" ht="24" customHeight="1" x14ac:dyDescent="0.3">
      <c r="B11" s="195" t="s">
        <v>27</v>
      </c>
      <c r="C11" s="196"/>
      <c r="D11" s="197"/>
      <c r="E11" s="155"/>
      <c r="F11" s="156"/>
      <c r="G11" s="157"/>
      <c r="H11" s="117" t="s">
        <v>28</v>
      </c>
      <c r="I11" s="155"/>
      <c r="J11" s="157"/>
      <c r="K11" s="198" t="s">
        <v>29</v>
      </c>
      <c r="L11" s="199"/>
      <c r="M11" s="155"/>
      <c r="N11" s="157"/>
      <c r="O11" s="198" t="s">
        <v>30</v>
      </c>
      <c r="P11" s="199"/>
      <c r="Q11" s="155"/>
      <c r="R11" s="156"/>
      <c r="S11" s="200"/>
      <c r="U11" s="54" t="s">
        <v>31</v>
      </c>
      <c r="V11" s="54" t="s">
        <v>31</v>
      </c>
      <c r="W11" s="54" t="s">
        <v>31</v>
      </c>
      <c r="X11" s="54" t="s">
        <v>31</v>
      </c>
      <c r="Y11" s="54" t="s">
        <v>31</v>
      </c>
      <c r="Z11" s="54" t="s">
        <v>31</v>
      </c>
      <c r="AA11" s="51" t="s">
        <v>148</v>
      </c>
      <c r="AB11" s="70">
        <f>COUNTIF($E10:$E12,"Deutsch")</f>
        <v>0</v>
      </c>
    </row>
    <row r="12" spans="2:42" ht="24" customHeight="1" x14ac:dyDescent="0.3">
      <c r="B12" s="195" t="s">
        <v>32</v>
      </c>
      <c r="C12" s="196"/>
      <c r="D12" s="197"/>
      <c r="E12" s="155"/>
      <c r="F12" s="156"/>
      <c r="G12" s="157"/>
      <c r="H12" s="189" t="s">
        <v>132</v>
      </c>
      <c r="I12" s="190"/>
      <c r="J12" s="190"/>
      <c r="K12" s="190"/>
      <c r="L12" s="191"/>
      <c r="M12" s="182"/>
      <c r="N12" s="183"/>
      <c r="O12" s="183"/>
      <c r="P12" s="183"/>
      <c r="Q12" s="183"/>
      <c r="R12" s="183"/>
      <c r="S12" s="184"/>
      <c r="U12" s="54" t="s">
        <v>33</v>
      </c>
      <c r="V12" s="54" t="s">
        <v>33</v>
      </c>
      <c r="W12" s="54" t="s">
        <v>33</v>
      </c>
      <c r="X12" s="54" t="s">
        <v>33</v>
      </c>
      <c r="Y12" s="54" t="s">
        <v>33</v>
      </c>
      <c r="Z12" s="54" t="s">
        <v>33</v>
      </c>
      <c r="AA12" s="51" t="s">
        <v>149</v>
      </c>
      <c r="AB12" s="70">
        <f>COUNTIF($E10:$E12,"Mathematik")</f>
        <v>0</v>
      </c>
    </row>
    <row r="13" spans="2:42" ht="24" customHeight="1" x14ac:dyDescent="0.3">
      <c r="B13" s="161" t="s">
        <v>34</v>
      </c>
      <c r="C13" s="162"/>
      <c r="D13" s="163"/>
      <c r="E13" s="155"/>
      <c r="F13" s="156"/>
      <c r="G13" s="157"/>
      <c r="H13" s="152" t="s">
        <v>35</v>
      </c>
      <c r="I13" s="153"/>
      <c r="J13" s="153"/>
      <c r="K13" s="153"/>
      <c r="L13" s="154"/>
      <c r="M13" s="231"/>
      <c r="N13" s="232"/>
      <c r="O13" s="232"/>
      <c r="P13" s="232"/>
      <c r="Q13" s="232"/>
      <c r="R13" s="232"/>
      <c r="S13" s="233"/>
      <c r="U13" s="54" t="s">
        <v>36</v>
      </c>
      <c r="V13" s="54" t="s">
        <v>36</v>
      </c>
      <c r="W13" s="54" t="s">
        <v>36</v>
      </c>
      <c r="X13" s="54" t="s">
        <v>36</v>
      </c>
      <c r="Y13" s="54" t="s">
        <v>36</v>
      </c>
      <c r="Z13" s="54" t="s">
        <v>36</v>
      </c>
      <c r="AA13" s="51" t="s">
        <v>150</v>
      </c>
      <c r="AB13" s="70">
        <f>SUM(COUNTIF($E10:$E12,"Englisch"),COUNTIF($E10:$E12,"Französisch"),COUNTIF($E10:$E12,"Spanisch"),COUNTIF($E10:$E12,"Latein"))</f>
        <v>0</v>
      </c>
    </row>
    <row r="14" spans="2:42" ht="24" customHeight="1" thickBot="1" x14ac:dyDescent="0.35">
      <c r="B14" s="164" t="s">
        <v>37</v>
      </c>
      <c r="C14" s="165"/>
      <c r="D14" s="166"/>
      <c r="E14" s="158"/>
      <c r="F14" s="159"/>
      <c r="G14" s="160"/>
      <c r="H14" s="149" t="s">
        <v>121</v>
      </c>
      <c r="I14" s="150"/>
      <c r="J14" s="150"/>
      <c r="K14" s="150"/>
      <c r="L14" s="151"/>
      <c r="M14" s="146"/>
      <c r="N14" s="147"/>
      <c r="O14" s="147"/>
      <c r="P14" s="147"/>
      <c r="Q14" s="147"/>
      <c r="R14" s="147"/>
      <c r="S14" s="148"/>
      <c r="T14" s="51" t="s">
        <v>183</v>
      </c>
      <c r="U14" s="54" t="s">
        <v>39</v>
      </c>
      <c r="V14" s="54" t="s">
        <v>39</v>
      </c>
      <c r="W14" s="54" t="s">
        <v>39</v>
      </c>
      <c r="X14" s="54" t="s">
        <v>39</v>
      </c>
      <c r="Y14" s="54" t="s">
        <v>39</v>
      </c>
      <c r="Z14" s="54" t="s">
        <v>39</v>
      </c>
      <c r="AA14" s="51" t="s">
        <v>151</v>
      </c>
      <c r="AB14" s="70">
        <f>SUM(COUNTIF($E10:$E12,"Biologie"),COUNTIF($E10:$E12,"Chemie"),COUNTIF($E10:$E12,"Physik"))</f>
        <v>0</v>
      </c>
    </row>
    <row r="15" spans="2:42" ht="24" customHeight="1" x14ac:dyDescent="0.3">
      <c r="B15" s="318" t="s">
        <v>199</v>
      </c>
      <c r="C15" s="319"/>
      <c r="D15" s="319"/>
      <c r="E15" s="319"/>
      <c r="F15" s="319"/>
      <c r="G15" s="320"/>
      <c r="H15" s="319"/>
      <c r="I15" s="319"/>
      <c r="J15" s="319"/>
      <c r="K15" s="319"/>
      <c r="L15" s="319"/>
      <c r="M15" s="321" t="s">
        <v>196</v>
      </c>
      <c r="N15" s="319"/>
      <c r="O15" s="319"/>
      <c r="P15" s="319"/>
      <c r="Q15" s="319"/>
      <c r="R15" s="319"/>
      <c r="S15" s="322"/>
      <c r="T15" s="51" t="s">
        <v>39</v>
      </c>
      <c r="U15" s="54" t="s">
        <v>41</v>
      </c>
      <c r="V15" s="54" t="s">
        <v>41</v>
      </c>
      <c r="W15" s="54" t="s">
        <v>41</v>
      </c>
      <c r="X15" s="54" t="s">
        <v>41</v>
      </c>
      <c r="Y15" s="54" t="s">
        <v>41</v>
      </c>
      <c r="Z15" s="54" t="s">
        <v>41</v>
      </c>
      <c r="AB15" s="54"/>
    </row>
    <row r="16" spans="2:42" s="7" customFormat="1" ht="30" customHeight="1" thickBot="1" x14ac:dyDescent="0.35">
      <c r="B16" s="323"/>
      <c r="C16" s="330"/>
      <c r="D16" s="325" t="s">
        <v>198</v>
      </c>
      <c r="E16" s="324"/>
      <c r="F16" s="324"/>
      <c r="G16" s="326"/>
      <c r="H16" s="324"/>
      <c r="I16" s="327"/>
      <c r="J16" s="324"/>
      <c r="K16" s="324"/>
      <c r="L16" s="324"/>
      <c r="M16" s="328" t="s">
        <v>197</v>
      </c>
      <c r="N16" s="324"/>
      <c r="O16" s="324"/>
      <c r="P16" s="324"/>
      <c r="Q16" s="324"/>
      <c r="R16" s="324"/>
      <c r="S16" s="329"/>
      <c r="T16" s="56"/>
      <c r="U16" s="57" t="s">
        <v>42</v>
      </c>
      <c r="V16" s="57" t="s">
        <v>42</v>
      </c>
      <c r="W16" s="57" t="s">
        <v>42</v>
      </c>
      <c r="X16" s="57" t="s">
        <v>42</v>
      </c>
      <c r="Y16" s="57" t="s">
        <v>42</v>
      </c>
      <c r="Z16" s="57" t="s">
        <v>42</v>
      </c>
      <c r="AA16" s="56"/>
      <c r="AB16" s="54"/>
      <c r="AC16" s="46"/>
      <c r="AD16" s="46"/>
      <c r="AE16" s="46"/>
      <c r="AF16" s="46"/>
      <c r="AG16" s="46"/>
      <c r="AH16" s="46"/>
      <c r="AI16" s="6"/>
      <c r="AJ16" s="6"/>
      <c r="AK16" s="6"/>
      <c r="AL16" s="6"/>
      <c r="AM16" s="6"/>
      <c r="AN16" s="6"/>
      <c r="AO16" s="6"/>
      <c r="AP16" s="6"/>
    </row>
    <row r="17" spans="1:42" s="7" customFormat="1" ht="18" customHeight="1" x14ac:dyDescent="0.3">
      <c r="B17" s="145" t="s">
        <v>152</v>
      </c>
      <c r="C17" s="145"/>
      <c r="D17" s="119"/>
      <c r="E17" s="1" t="str">
        <f>IF(E10="","Bitte alle Leistungsfächer eintragen !",IF(E11="","Bitte alle Leistungsfächer eintragen !",IF(E12="","Bitte alle Leistungsfächer eintragen !",IF(E10=E11,"Es müssen verschiedene Leistungsfächer sein !",IF(E10=E12,"Es müssen verschiedene Leistungsfächer sein !",IF(E11=E12,"Es müssen verschiedene Leistungsfächer sein !",IF(SUM($AB$11:$AB$14)&lt;2,"Zwei Leistungsfächer müssen D, M, FS, oder NW sein!","")))))))</f>
        <v>Bitte alle Leistungsfächer eintragen !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54" t="s">
        <v>43</v>
      </c>
      <c r="U17" s="54" t="s">
        <v>44</v>
      </c>
      <c r="V17" s="54" t="s">
        <v>44</v>
      </c>
      <c r="W17" s="54" t="s">
        <v>44</v>
      </c>
      <c r="X17" s="54" t="s">
        <v>44</v>
      </c>
      <c r="Y17" s="54" t="s">
        <v>44</v>
      </c>
      <c r="Z17" s="54" t="s">
        <v>44</v>
      </c>
      <c r="AA17" s="58"/>
      <c r="AB17" s="55"/>
      <c r="AC17" s="46"/>
      <c r="AD17" s="46"/>
      <c r="AE17" s="46"/>
      <c r="AF17" s="46"/>
      <c r="AG17" s="46"/>
      <c r="AH17" s="46"/>
      <c r="AI17" s="6"/>
      <c r="AJ17" s="6"/>
      <c r="AK17" s="6"/>
      <c r="AL17" s="6"/>
      <c r="AM17" s="6"/>
      <c r="AN17" s="6"/>
      <c r="AO17" s="6"/>
      <c r="AP17" s="6"/>
    </row>
    <row r="18" spans="1:42" s="7" customFormat="1" ht="18" customHeight="1" x14ac:dyDescent="0.3">
      <c r="B18" s="145" t="s">
        <v>153</v>
      </c>
      <c r="C18" s="145"/>
      <c r="D18" s="73"/>
      <c r="E18" s="49" t="str">
        <f>IF(E13="","Bitte die mündlichen Prüfungsfächer eintragen !",IF(E14="","Bitte die mündlichen Prüfungsfächer eintragen !",IF(OR(E13=E10,E13=E11,E13=E12,E13=E14,E14=E10,E14=E11,E14=E12),"Das mündliche Prüfungsfach darf nicht schriftliches Prüfungsfach sein !","")))</f>
        <v>Bitte die mündlichen Prüfungsfächer eintragen !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57" t="s">
        <v>45</v>
      </c>
      <c r="U18" s="54"/>
      <c r="V18" s="54"/>
      <c r="W18" s="54" t="s">
        <v>46</v>
      </c>
      <c r="X18" s="54" t="s">
        <v>46</v>
      </c>
      <c r="Y18" s="54" t="s">
        <v>46</v>
      </c>
      <c r="Z18" s="54" t="s">
        <v>46</v>
      </c>
      <c r="AA18" s="58"/>
      <c r="AB18" s="55"/>
      <c r="AC18" s="46"/>
      <c r="AD18" s="46"/>
      <c r="AE18" s="46"/>
      <c r="AF18" s="46"/>
      <c r="AG18" s="46"/>
      <c r="AH18" s="46"/>
      <c r="AI18" s="6"/>
      <c r="AJ18" s="6"/>
      <c r="AK18" s="6"/>
      <c r="AL18" s="6"/>
      <c r="AM18" s="6"/>
      <c r="AN18" s="6"/>
      <c r="AO18" s="6"/>
      <c r="AP18" s="6"/>
    </row>
    <row r="19" spans="1:42" ht="18" customHeight="1" x14ac:dyDescent="0.3">
      <c r="B19" s="145" t="s">
        <v>154</v>
      </c>
      <c r="C19" s="145"/>
      <c r="D19" s="73"/>
      <c r="E19" s="1" t="str">
        <f>IF(OR($AB9&lt;&gt;1,$AB10&lt;&gt;1),"Deutsch und Mathematik müssen Prüfungsfächer sein !",IF(COUNTIF($AB$11:$AB$14,0)&gt;2,"Unter den Leistungsfächern müssen 2 Fächer aus D, M, FS oder NW sein.",""))</f>
        <v>Deutsch und Mathematik müssen Prüfungsfächer sein !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54" t="s">
        <v>47</v>
      </c>
      <c r="U19" s="54"/>
      <c r="V19" s="54"/>
      <c r="W19" s="54" t="s">
        <v>48</v>
      </c>
      <c r="X19" s="54" t="s">
        <v>48</v>
      </c>
      <c r="Y19" s="54" t="s">
        <v>48</v>
      </c>
      <c r="Z19" s="54" t="s">
        <v>181</v>
      </c>
      <c r="AA19" s="58"/>
      <c r="AB19" s="55"/>
    </row>
    <row r="20" spans="1:42" s="10" customFormat="1" ht="18" customHeight="1" thickBot="1" x14ac:dyDescent="0.35">
      <c r="A20" s="140"/>
      <c r="B20" s="282" t="s">
        <v>155</v>
      </c>
      <c r="C20" s="282"/>
      <c r="D20" s="74"/>
      <c r="E20" s="1" t="str">
        <f>IF(OR(OR(E12="Geschichte",E12="Geographie",E12="Gemeinschaftskunde",E12="evang. Religion",E12="kath. Religion",E12="Ethik",E12="Wirtschaft"),OR(E13="Geschichte",E13="Geographie",E13="Gemeinschaftskunde",,E13="evang. Religion",E13="kath. Religion",E13="Ethik"),OR(E14="Geschichte",E14="Geographie",E14="Gemeinschaftskunde",E14="evang. Religion",E14="kath. Religion",E14="Ethik")),"","Bitte ein gesellschaftswissenschaftliches Fach als Prüfungsfach auswählen !")</f>
        <v>Bitte ein gesellschaftswissenschaftliches Fach als Prüfungsfach auswählen !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54" t="s">
        <v>58</v>
      </c>
      <c r="U20" s="59"/>
      <c r="V20" s="59"/>
      <c r="W20" s="59" t="s">
        <v>59</v>
      </c>
      <c r="X20" s="59" t="s">
        <v>179</v>
      </c>
      <c r="Y20" s="59" t="s">
        <v>179</v>
      </c>
      <c r="Z20" s="54" t="s">
        <v>68</v>
      </c>
      <c r="AA20" s="58"/>
      <c r="AB20" s="55"/>
      <c r="AC20" s="47"/>
      <c r="AD20" s="47"/>
      <c r="AE20" s="47"/>
      <c r="AF20" s="47"/>
      <c r="AG20" s="47"/>
      <c r="AH20" s="47"/>
      <c r="AI20" s="8"/>
      <c r="AJ20" s="9"/>
      <c r="AK20" s="9"/>
      <c r="AL20" s="9"/>
      <c r="AM20" s="9"/>
      <c r="AN20" s="9"/>
      <c r="AO20" s="9"/>
      <c r="AP20" s="9"/>
    </row>
    <row r="21" spans="1:42" s="10" customFormat="1" ht="18" customHeight="1" thickBot="1" x14ac:dyDescent="0.3">
      <c r="A21" s="140"/>
      <c r="B21" s="18">
        <v>1</v>
      </c>
      <c r="C21" s="19" t="s">
        <v>49</v>
      </c>
      <c r="D21" s="19"/>
      <c r="E21" s="20">
        <v>3</v>
      </c>
      <c r="F21" s="20" t="s">
        <v>50</v>
      </c>
      <c r="G21" s="20" t="s">
        <v>51</v>
      </c>
      <c r="H21" s="20" t="s">
        <v>52</v>
      </c>
      <c r="I21" s="21" t="s">
        <v>53</v>
      </c>
      <c r="J21" s="22"/>
      <c r="K21" s="19" t="s">
        <v>54</v>
      </c>
      <c r="L21" s="19"/>
      <c r="M21" s="19" t="s">
        <v>55</v>
      </c>
      <c r="N21" s="19"/>
      <c r="O21" s="19" t="s">
        <v>56</v>
      </c>
      <c r="P21" s="19"/>
      <c r="Q21" s="23">
        <v>11</v>
      </c>
      <c r="R21" s="20" t="s">
        <v>57</v>
      </c>
      <c r="S21" s="24">
        <v>13</v>
      </c>
      <c r="T21" s="54" t="s">
        <v>66</v>
      </c>
      <c r="U21" s="59"/>
      <c r="V21" s="59"/>
      <c r="W21" s="59" t="s">
        <v>179</v>
      </c>
      <c r="X21" s="59"/>
      <c r="Y21" s="59"/>
      <c r="Z21" s="54" t="s">
        <v>69</v>
      </c>
      <c r="AA21" s="58"/>
      <c r="AB21" s="55"/>
      <c r="AC21" s="47"/>
      <c r="AD21" s="47"/>
      <c r="AE21" s="47"/>
      <c r="AF21" s="47"/>
      <c r="AG21" s="47"/>
      <c r="AH21" s="47"/>
      <c r="AI21" s="8"/>
      <c r="AJ21" s="9"/>
      <c r="AK21" s="9"/>
      <c r="AL21" s="9"/>
      <c r="AM21" s="9"/>
      <c r="AN21" s="9"/>
      <c r="AO21" s="9"/>
      <c r="AP21" s="9"/>
    </row>
    <row r="22" spans="1:42" s="10" customFormat="1" ht="18" customHeight="1" x14ac:dyDescent="0.25">
      <c r="A22" s="140"/>
      <c r="B22" s="297" t="s">
        <v>60</v>
      </c>
      <c r="C22" s="290" t="s">
        <v>19</v>
      </c>
      <c r="D22" s="291"/>
      <c r="E22" s="178" t="s">
        <v>61</v>
      </c>
      <c r="F22" s="211" t="s">
        <v>62</v>
      </c>
      <c r="G22" s="214" t="s">
        <v>63</v>
      </c>
      <c r="H22" s="214"/>
      <c r="I22" s="214"/>
      <c r="J22" s="214"/>
      <c r="K22" s="214"/>
      <c r="L22" s="214"/>
      <c r="M22" s="214"/>
      <c r="N22" s="214"/>
      <c r="O22" s="214"/>
      <c r="P22" s="215"/>
      <c r="Q22" s="228" t="s">
        <v>64</v>
      </c>
      <c r="R22" s="211" t="s">
        <v>173</v>
      </c>
      <c r="S22" s="228" t="s">
        <v>65</v>
      </c>
      <c r="T22" s="54" t="s">
        <v>67</v>
      </c>
      <c r="U22" s="54"/>
      <c r="V22" s="54"/>
      <c r="W22" s="54" t="s">
        <v>68</v>
      </c>
      <c r="X22" s="54" t="s">
        <v>68</v>
      </c>
      <c r="Y22" s="54" t="s">
        <v>68</v>
      </c>
      <c r="Z22" s="54" t="s">
        <v>70</v>
      </c>
      <c r="AA22" s="58"/>
      <c r="AB22" s="55"/>
      <c r="AC22" s="47"/>
      <c r="AD22" s="47"/>
      <c r="AE22" s="47"/>
      <c r="AF22" s="47"/>
      <c r="AG22" s="47"/>
      <c r="AH22" s="47"/>
      <c r="AI22" s="8"/>
      <c r="AJ22" s="9"/>
      <c r="AK22" s="9"/>
      <c r="AL22" s="9"/>
      <c r="AM22" s="9"/>
      <c r="AN22" s="9"/>
      <c r="AO22" s="9"/>
      <c r="AP22" s="9"/>
    </row>
    <row r="23" spans="1:42" s="10" customFormat="1" ht="18" customHeight="1" x14ac:dyDescent="0.25">
      <c r="A23" s="140"/>
      <c r="B23" s="298"/>
      <c r="C23" s="292"/>
      <c r="D23" s="293"/>
      <c r="E23" s="179"/>
      <c r="F23" s="212"/>
      <c r="G23" s="216"/>
      <c r="H23" s="216"/>
      <c r="I23" s="216"/>
      <c r="J23" s="216"/>
      <c r="K23" s="216"/>
      <c r="L23" s="216"/>
      <c r="M23" s="216"/>
      <c r="N23" s="216"/>
      <c r="O23" s="216"/>
      <c r="P23" s="217"/>
      <c r="Q23" s="229"/>
      <c r="R23" s="212"/>
      <c r="S23" s="229"/>
      <c r="T23" s="58"/>
      <c r="U23" s="54"/>
      <c r="V23" s="54"/>
      <c r="W23" s="54" t="s">
        <v>69</v>
      </c>
      <c r="X23" s="54" t="s">
        <v>69</v>
      </c>
      <c r="Y23" s="54" t="s">
        <v>69</v>
      </c>
      <c r="Z23" s="54" t="s">
        <v>71</v>
      </c>
      <c r="AA23" s="58"/>
      <c r="AB23" s="55"/>
      <c r="AC23" s="47"/>
      <c r="AD23" s="47"/>
      <c r="AE23" s="47"/>
      <c r="AF23" s="47"/>
      <c r="AG23" s="47"/>
      <c r="AH23" s="47"/>
      <c r="AI23" s="8"/>
      <c r="AJ23" s="9"/>
      <c r="AK23" s="9"/>
      <c r="AL23" s="9"/>
      <c r="AM23" s="9"/>
      <c r="AN23" s="9"/>
      <c r="AO23" s="9"/>
      <c r="AP23" s="9"/>
    </row>
    <row r="24" spans="1:42" s="10" customFormat="1" ht="18" customHeight="1" x14ac:dyDescent="0.25">
      <c r="A24" s="140"/>
      <c r="B24" s="298"/>
      <c r="C24" s="292"/>
      <c r="D24" s="293"/>
      <c r="E24" s="179"/>
      <c r="F24" s="212"/>
      <c r="G24" s="216"/>
      <c r="H24" s="216"/>
      <c r="I24" s="216"/>
      <c r="J24" s="216"/>
      <c r="K24" s="216"/>
      <c r="L24" s="216"/>
      <c r="M24" s="216"/>
      <c r="N24" s="216"/>
      <c r="O24" s="216"/>
      <c r="P24" s="217"/>
      <c r="Q24" s="229"/>
      <c r="R24" s="212"/>
      <c r="S24" s="229"/>
      <c r="T24" s="60"/>
      <c r="U24" s="54"/>
      <c r="V24" s="54"/>
      <c r="W24" s="54" t="s">
        <v>70</v>
      </c>
      <c r="X24" s="54" t="s">
        <v>70</v>
      </c>
      <c r="Y24" s="54" t="s">
        <v>70</v>
      </c>
      <c r="Z24" s="54" t="s">
        <v>77</v>
      </c>
      <c r="AA24" s="58"/>
      <c r="AB24" s="55"/>
      <c r="AC24" s="47"/>
      <c r="AD24" s="47"/>
      <c r="AE24" s="47"/>
      <c r="AF24" s="47"/>
      <c r="AG24" s="47"/>
      <c r="AH24" s="47"/>
      <c r="AI24" s="8"/>
      <c r="AJ24" s="9"/>
      <c r="AK24" s="9"/>
      <c r="AL24" s="9"/>
      <c r="AM24" s="9"/>
      <c r="AN24" s="9"/>
      <c r="AO24" s="9"/>
      <c r="AP24" s="9"/>
    </row>
    <row r="25" spans="1:42" s="10" customFormat="1" ht="18" customHeight="1" x14ac:dyDescent="0.25">
      <c r="A25" s="140"/>
      <c r="B25" s="298"/>
      <c r="C25" s="292"/>
      <c r="D25" s="293"/>
      <c r="E25" s="179"/>
      <c r="F25" s="212"/>
      <c r="G25" s="216"/>
      <c r="H25" s="216"/>
      <c r="I25" s="216"/>
      <c r="J25" s="216"/>
      <c r="K25" s="216"/>
      <c r="L25" s="216"/>
      <c r="M25" s="216"/>
      <c r="N25" s="216"/>
      <c r="O25" s="216"/>
      <c r="P25" s="217"/>
      <c r="Q25" s="229"/>
      <c r="R25" s="212"/>
      <c r="S25" s="229"/>
      <c r="T25" s="60"/>
      <c r="U25" s="54"/>
      <c r="V25" s="54"/>
      <c r="W25" s="54" t="s">
        <v>71</v>
      </c>
      <c r="X25" s="54" t="s">
        <v>71</v>
      </c>
      <c r="Y25" s="54" t="s">
        <v>71</v>
      </c>
      <c r="Z25" s="54" t="s">
        <v>81</v>
      </c>
      <c r="AA25" s="58"/>
      <c r="AB25" s="55"/>
      <c r="AC25" s="47"/>
      <c r="AD25" s="47"/>
      <c r="AE25" s="47"/>
      <c r="AF25" s="47"/>
      <c r="AG25" s="47"/>
      <c r="AH25" s="47"/>
      <c r="AI25" s="8"/>
      <c r="AJ25" s="9"/>
      <c r="AK25" s="9"/>
      <c r="AL25" s="9"/>
      <c r="AM25" s="9"/>
      <c r="AN25" s="9"/>
      <c r="AO25" s="9"/>
      <c r="AP25" s="9"/>
    </row>
    <row r="26" spans="1:42" s="10" customFormat="1" ht="18" customHeight="1" thickBot="1" x14ac:dyDescent="0.3">
      <c r="A26" s="140"/>
      <c r="B26" s="298"/>
      <c r="C26" s="292"/>
      <c r="D26" s="293"/>
      <c r="E26" s="179"/>
      <c r="F26" s="213"/>
      <c r="G26" s="218"/>
      <c r="H26" s="218"/>
      <c r="I26" s="216"/>
      <c r="J26" s="216"/>
      <c r="K26" s="216"/>
      <c r="L26" s="216"/>
      <c r="M26" s="216"/>
      <c r="N26" s="216"/>
      <c r="O26" s="216"/>
      <c r="P26" s="217"/>
      <c r="Q26" s="229"/>
      <c r="R26" s="212"/>
      <c r="S26" s="229"/>
      <c r="T26" s="60"/>
      <c r="U26" s="54"/>
      <c r="V26" s="54"/>
      <c r="W26" s="54" t="s">
        <v>77</v>
      </c>
      <c r="X26" s="54" t="s">
        <v>77</v>
      </c>
      <c r="Y26" s="139" t="s">
        <v>77</v>
      </c>
      <c r="Z26" s="59" t="s">
        <v>85</v>
      </c>
      <c r="AA26" s="60"/>
      <c r="AB26" s="60"/>
      <c r="AC26" s="47"/>
      <c r="AD26" s="47"/>
      <c r="AE26" s="47"/>
      <c r="AF26" s="47"/>
      <c r="AG26" s="47"/>
      <c r="AH26" s="47"/>
      <c r="AI26" s="8"/>
      <c r="AJ26" s="9"/>
      <c r="AK26" s="9"/>
      <c r="AL26" s="9"/>
      <c r="AM26" s="9"/>
      <c r="AN26" s="9"/>
      <c r="AO26" s="9"/>
      <c r="AP26" s="9"/>
    </row>
    <row r="27" spans="1:42" s="10" customFormat="1" ht="18" customHeight="1" thickBot="1" x14ac:dyDescent="0.35">
      <c r="A27" s="140"/>
      <c r="B27" s="298"/>
      <c r="C27" s="292"/>
      <c r="D27" s="293"/>
      <c r="E27" s="179"/>
      <c r="F27" s="79" t="s">
        <v>72</v>
      </c>
      <c r="G27" s="25" t="s">
        <v>128</v>
      </c>
      <c r="H27" s="116" t="s">
        <v>127</v>
      </c>
      <c r="I27" s="101" t="s">
        <v>73</v>
      </c>
      <c r="J27" s="102"/>
      <c r="K27" s="102" t="s">
        <v>74</v>
      </c>
      <c r="L27" s="103"/>
      <c r="M27" s="101" t="s">
        <v>75</v>
      </c>
      <c r="N27" s="102"/>
      <c r="O27" s="226" t="s">
        <v>76</v>
      </c>
      <c r="P27" s="227"/>
      <c r="Q27" s="230"/>
      <c r="R27" s="212"/>
      <c r="S27" s="229"/>
      <c r="T27" s="60"/>
      <c r="U27" s="54"/>
      <c r="V27" s="54"/>
      <c r="W27" s="54" t="s">
        <v>81</v>
      </c>
      <c r="X27" s="54" t="s">
        <v>81</v>
      </c>
      <c r="Y27" s="54" t="s">
        <v>81</v>
      </c>
      <c r="Z27" s="59" t="s">
        <v>125</v>
      </c>
      <c r="AA27" s="60" t="s">
        <v>82</v>
      </c>
      <c r="AB27" s="60"/>
      <c r="AC27" s="47"/>
      <c r="AD27" s="47"/>
      <c r="AE27" s="47"/>
      <c r="AF27" s="47"/>
      <c r="AG27" s="47"/>
      <c r="AH27" s="47"/>
      <c r="AI27" s="8"/>
      <c r="AJ27" s="9"/>
      <c r="AK27" s="9"/>
      <c r="AL27" s="9"/>
      <c r="AM27" s="9"/>
      <c r="AN27" s="9"/>
      <c r="AO27" s="9"/>
      <c r="AP27" s="9"/>
    </row>
    <row r="28" spans="1:42" s="10" customFormat="1" ht="18" customHeight="1" x14ac:dyDescent="0.3">
      <c r="A28" s="140"/>
      <c r="B28" s="294" t="s">
        <v>78</v>
      </c>
      <c r="C28" s="27" t="s">
        <v>79</v>
      </c>
      <c r="D28" s="27"/>
      <c r="E28" s="28" t="s">
        <v>80</v>
      </c>
      <c r="F28" s="80" t="str">
        <f>IF($E$10="Deutsch","S",IF($E$11="Deutsch","S",IF($E$12="Deutsch","S",IF($E$13="Deutsch","M",IF($E$14="Deutsch","M","")))))</f>
        <v/>
      </c>
      <c r="G28" s="75" t="str">
        <f>IF($F28="S",5,IF($F28="M",3,""))</f>
        <v/>
      </c>
      <c r="H28" s="89"/>
      <c r="I28" s="234" t="str">
        <f>IF($G28&lt;&gt;"",$G28,IF($H28&lt;&gt;"",$H28,""))</f>
        <v/>
      </c>
      <c r="J28" s="222"/>
      <c r="K28" s="222" t="str">
        <f>I28</f>
        <v/>
      </c>
      <c r="L28" s="222"/>
      <c r="M28" s="222" t="str">
        <f>I28</f>
        <v/>
      </c>
      <c r="N28" s="222"/>
      <c r="O28" s="222" t="str">
        <f>I28</f>
        <v/>
      </c>
      <c r="P28" s="225"/>
      <c r="Q28" s="104" t="str">
        <f>IF(SUM(I28:P28)=0,"",SUM(I28:P28))</f>
        <v/>
      </c>
      <c r="R28" s="104" t="str">
        <f>IF($I28="","",4)</f>
        <v/>
      </c>
      <c r="S28" s="110" t="str">
        <f>IF(F28="","",4)</f>
        <v/>
      </c>
      <c r="T28" s="58"/>
      <c r="U28" s="59"/>
      <c r="V28" s="59"/>
      <c r="W28" s="59"/>
      <c r="X28" s="59" t="s">
        <v>85</v>
      </c>
      <c r="Y28" s="59" t="s">
        <v>85</v>
      </c>
      <c r="Z28" s="59" t="s">
        <v>87</v>
      </c>
      <c r="AA28" s="58">
        <f>COUNTIF($I$29,5)+COUNTIF($I$30,5)+COUNTIF($I$31,5)+COUNTIF($I$32,5)+COUNTIF($I$29,3)+COUNTIF($I$30,3)+COUNTIF($I$31,3)+COUNTIF($I$32,3)</f>
        <v>0</v>
      </c>
      <c r="AB28" s="58"/>
      <c r="AC28" s="47"/>
      <c r="AD28" s="47"/>
      <c r="AE28" s="47"/>
      <c r="AF28" s="47"/>
      <c r="AG28" s="47"/>
      <c r="AH28" s="47"/>
      <c r="AI28" s="8"/>
      <c r="AJ28" s="9"/>
      <c r="AK28" s="9"/>
      <c r="AL28" s="9"/>
      <c r="AM28" s="9"/>
      <c r="AN28" s="9"/>
      <c r="AO28" s="9"/>
      <c r="AP28" s="9"/>
    </row>
    <row r="29" spans="1:42" s="10" customFormat="1" ht="18" customHeight="1" x14ac:dyDescent="0.3">
      <c r="A29" s="140"/>
      <c r="B29" s="295"/>
      <c r="C29" s="29" t="s">
        <v>83</v>
      </c>
      <c r="D29" s="30"/>
      <c r="E29" s="172" t="s">
        <v>84</v>
      </c>
      <c r="F29" s="81" t="str">
        <f>IF($E$10="Englisch","S",IF($E$11="Englisch","S",IF($E$12="Englisch","S",IF($E$13="Englisch","M",IF($E$14="Englisch","M","")))))</f>
        <v/>
      </c>
      <c r="G29" s="76" t="str">
        <f t="shared" ref="G29:G32" si="0">IF($F29="S",5,IF($F29="M",3,""))</f>
        <v/>
      </c>
      <c r="H29" s="90"/>
      <c r="I29" s="219" t="str">
        <f t="shared" ref="I29:I34" si="1">IF($G29&lt;&gt;"",$G29,IF($H29&lt;&gt;"",$H29,""))</f>
        <v/>
      </c>
      <c r="J29" s="167"/>
      <c r="K29" s="167" t="str">
        <f t="shared" ref="K29:K34" si="2">I29</f>
        <v/>
      </c>
      <c r="L29" s="167"/>
      <c r="M29" s="167" t="str">
        <f t="shared" ref="M29:M34" si="3">I29</f>
        <v/>
      </c>
      <c r="N29" s="167"/>
      <c r="O29" s="167" t="str">
        <f t="shared" ref="O29:O34" si="4">I29</f>
        <v/>
      </c>
      <c r="P29" s="223"/>
      <c r="Q29" s="105" t="str">
        <f t="shared" ref="Q29:Q59" si="5">IF(SUM(I29:P29)=0,"",SUM(I29:P29))</f>
        <v/>
      </c>
      <c r="R29" s="105" t="str">
        <f t="shared" ref="R29:R55" si="6">IF($I29="","",4)</f>
        <v/>
      </c>
      <c r="S29" s="111" t="str">
        <f>IF(F29="M",4,IF(F29="S",4,IF(I29=3,4,"")))</f>
        <v/>
      </c>
      <c r="T29" s="58"/>
      <c r="U29" s="59"/>
      <c r="V29" s="59"/>
      <c r="W29" s="59"/>
      <c r="X29" s="59" t="s">
        <v>125</v>
      </c>
      <c r="Y29" s="59" t="s">
        <v>125</v>
      </c>
      <c r="AA29" s="58" t="s">
        <v>88</v>
      </c>
      <c r="AB29" s="58"/>
      <c r="AC29" s="47"/>
      <c r="AD29" s="47"/>
      <c r="AE29" s="47"/>
      <c r="AF29" s="47"/>
      <c r="AG29" s="47"/>
      <c r="AH29" s="47"/>
      <c r="AI29" s="8"/>
      <c r="AJ29" s="9"/>
      <c r="AK29" s="9"/>
      <c r="AL29" s="9"/>
      <c r="AM29" s="9"/>
      <c r="AN29" s="9"/>
      <c r="AO29" s="9"/>
      <c r="AP29" s="9"/>
    </row>
    <row r="30" spans="1:42" s="10" customFormat="1" ht="18" customHeight="1" x14ac:dyDescent="0.3">
      <c r="A30" s="140"/>
      <c r="B30" s="295"/>
      <c r="C30" s="176" t="s">
        <v>86</v>
      </c>
      <c r="D30" s="177"/>
      <c r="E30" s="173"/>
      <c r="F30" s="81" t="str">
        <f>IF($E$10="Französisch","S",IF($E$11="Französisch","S",IF($E$12="Französisch","S",IF($E$13="Französisch","M",IF($E$14="Französisch","M","")))))</f>
        <v/>
      </c>
      <c r="G30" s="76" t="str">
        <f t="shared" si="0"/>
        <v/>
      </c>
      <c r="H30" s="90"/>
      <c r="I30" s="219" t="str">
        <f t="shared" si="1"/>
        <v/>
      </c>
      <c r="J30" s="167"/>
      <c r="K30" s="167" t="str">
        <f t="shared" si="2"/>
        <v/>
      </c>
      <c r="L30" s="167"/>
      <c r="M30" s="167" t="str">
        <f>I30</f>
        <v/>
      </c>
      <c r="N30" s="167"/>
      <c r="O30" s="167" t="str">
        <f t="shared" si="4"/>
        <v/>
      </c>
      <c r="P30" s="223"/>
      <c r="Q30" s="105" t="str">
        <f t="shared" si="5"/>
        <v/>
      </c>
      <c r="R30" s="105" t="str">
        <f t="shared" si="6"/>
        <v/>
      </c>
      <c r="S30" s="111" t="str">
        <f t="shared" ref="S30:S32" si="7">IF(F30="M",4,IF(F30="S",4,IF(I30=3,4,"")))</f>
        <v/>
      </c>
      <c r="T30" s="58"/>
      <c r="U30" s="59"/>
      <c r="V30" s="59"/>
      <c r="W30" s="59"/>
      <c r="X30" s="59" t="s">
        <v>87</v>
      </c>
      <c r="Y30" s="59" t="s">
        <v>87</v>
      </c>
      <c r="Z30" s="61"/>
      <c r="AA30" s="58">
        <f>COUNTIF($I$43,5)+COUNTIF($I$44,5)+COUNTIF($I$45,5)+COUNTIF($I$43,3)+COUNTIF($I$44,3)+COUNTIF($I$45,3)</f>
        <v>0</v>
      </c>
      <c r="AB30" s="58"/>
      <c r="AC30" s="47"/>
      <c r="AD30" s="47"/>
      <c r="AE30" s="47"/>
      <c r="AF30" s="47"/>
      <c r="AG30" s="47"/>
      <c r="AH30" s="47"/>
      <c r="AI30" s="8"/>
      <c r="AJ30" s="9"/>
      <c r="AK30" s="9"/>
      <c r="AL30" s="9"/>
      <c r="AM30" s="9"/>
      <c r="AN30" s="9"/>
      <c r="AO30" s="9"/>
      <c r="AP30" s="9"/>
    </row>
    <row r="31" spans="1:42" s="10" customFormat="1" ht="18" customHeight="1" x14ac:dyDescent="0.3">
      <c r="A31" s="140"/>
      <c r="B31" s="295"/>
      <c r="C31" s="176" t="s">
        <v>89</v>
      </c>
      <c r="D31" s="177"/>
      <c r="E31" s="173"/>
      <c r="F31" s="81" t="str">
        <f>IF($E$10="Latein","S",IF($E$11="Latein","S",IF($E$12="Latein","S",IF($E$13="Latein","M",IF($E$14="Latein","M","")))))</f>
        <v/>
      </c>
      <c r="G31" s="76" t="str">
        <f t="shared" si="0"/>
        <v/>
      </c>
      <c r="H31" s="90"/>
      <c r="I31" s="219" t="str">
        <f t="shared" si="1"/>
        <v/>
      </c>
      <c r="J31" s="167"/>
      <c r="K31" s="167" t="str">
        <f t="shared" si="2"/>
        <v/>
      </c>
      <c r="L31" s="167"/>
      <c r="M31" s="167" t="str">
        <f t="shared" si="3"/>
        <v/>
      </c>
      <c r="N31" s="167"/>
      <c r="O31" s="167" t="str">
        <f t="shared" si="4"/>
        <v/>
      </c>
      <c r="P31" s="223"/>
      <c r="Q31" s="105" t="str">
        <f t="shared" si="5"/>
        <v/>
      </c>
      <c r="R31" s="105" t="str">
        <f t="shared" si="6"/>
        <v/>
      </c>
      <c r="S31" s="111" t="str">
        <f t="shared" si="7"/>
        <v/>
      </c>
      <c r="T31" s="58"/>
      <c r="U31" s="58"/>
      <c r="V31" s="70"/>
      <c r="W31" s="70"/>
      <c r="X31" s="70"/>
      <c r="Y31" s="10" t="s">
        <v>189</v>
      </c>
      <c r="Z31" s="58"/>
      <c r="AA31" s="58" t="s">
        <v>91</v>
      </c>
      <c r="AB31" s="58"/>
      <c r="AC31" s="47"/>
      <c r="AD31" s="47"/>
      <c r="AE31" s="47"/>
      <c r="AF31" s="47"/>
      <c r="AG31" s="47"/>
      <c r="AH31" s="47"/>
      <c r="AI31" s="8"/>
      <c r="AJ31" s="9"/>
      <c r="AK31" s="9"/>
      <c r="AL31" s="9"/>
      <c r="AM31" s="9"/>
      <c r="AN31" s="9"/>
      <c r="AO31" s="9"/>
      <c r="AP31" s="9"/>
    </row>
    <row r="32" spans="1:42" s="10" customFormat="1" ht="18" customHeight="1" x14ac:dyDescent="0.3">
      <c r="A32" s="140"/>
      <c r="B32" s="295"/>
      <c r="C32" s="176" t="s">
        <v>90</v>
      </c>
      <c r="D32" s="177"/>
      <c r="E32" s="174"/>
      <c r="F32" s="81" t="str">
        <f>IF($E$10="Spanisch","S",IF($E$11="Spanisch","S",IF($E$12="Spanisch","S",IF($E$13="Spanisch","M",IF($E$14="Spanisch","M","")))))</f>
        <v/>
      </c>
      <c r="G32" s="76" t="str">
        <f t="shared" si="0"/>
        <v/>
      </c>
      <c r="H32" s="90"/>
      <c r="I32" s="219" t="str">
        <f t="shared" si="1"/>
        <v/>
      </c>
      <c r="J32" s="167"/>
      <c r="K32" s="167" t="str">
        <f t="shared" si="2"/>
        <v/>
      </c>
      <c r="L32" s="167"/>
      <c r="M32" s="167" t="str">
        <f t="shared" si="3"/>
        <v/>
      </c>
      <c r="N32" s="167"/>
      <c r="O32" s="167" t="str">
        <f t="shared" si="4"/>
        <v/>
      </c>
      <c r="P32" s="223"/>
      <c r="Q32" s="105" t="str">
        <f t="shared" si="5"/>
        <v/>
      </c>
      <c r="R32" s="105" t="str">
        <f t="shared" si="6"/>
        <v/>
      </c>
      <c r="S32" s="111" t="str">
        <f t="shared" si="7"/>
        <v/>
      </c>
      <c r="T32" s="58"/>
      <c r="U32" s="58"/>
      <c r="V32" s="70"/>
      <c r="W32" s="70"/>
      <c r="X32" s="70"/>
      <c r="Y32" s="70"/>
      <c r="Z32" s="58"/>
      <c r="AA32" s="58">
        <f>AA28+AA30</f>
        <v>0</v>
      </c>
      <c r="AB32" s="58"/>
      <c r="AC32" s="47"/>
      <c r="AD32" s="47"/>
      <c r="AE32" s="47"/>
      <c r="AF32" s="47"/>
      <c r="AG32" s="47"/>
      <c r="AH32" s="47"/>
      <c r="AI32" s="8"/>
      <c r="AJ32" s="9"/>
      <c r="AK32" s="9"/>
      <c r="AL32" s="9"/>
      <c r="AM32" s="9"/>
      <c r="AN32" s="9"/>
      <c r="AO32" s="9"/>
      <c r="AP32" s="9"/>
    </row>
    <row r="33" spans="1:42" s="10" customFormat="1" ht="18" customHeight="1" x14ac:dyDescent="0.3">
      <c r="A33" s="140"/>
      <c r="B33" s="295"/>
      <c r="C33" s="176" t="s">
        <v>92</v>
      </c>
      <c r="D33" s="177"/>
      <c r="E33" s="172" t="s">
        <v>93</v>
      </c>
      <c r="F33" s="81" t="str">
        <f>IF($E$10="Bildende Kunst","S",IF($E$11="Bildende Kunst","S",IF($E$12="Bildende Kunst","S",IF($E$13="Bildende Kunst","M",IF($E$14="Bildende Kunst","M","")))))</f>
        <v/>
      </c>
      <c r="G33" s="76" t="str">
        <f t="shared" ref="G33:G38" si="8">IF($F33="S",5,IF($F33="M",2,""))</f>
        <v/>
      </c>
      <c r="H33" s="90"/>
      <c r="I33" s="219" t="str">
        <f t="shared" si="1"/>
        <v/>
      </c>
      <c r="J33" s="167"/>
      <c r="K33" s="167" t="str">
        <f t="shared" si="2"/>
        <v/>
      </c>
      <c r="L33" s="167"/>
      <c r="M33" s="167" t="str">
        <f t="shared" si="3"/>
        <v/>
      </c>
      <c r="N33" s="167"/>
      <c r="O33" s="167" t="str">
        <f t="shared" si="4"/>
        <v/>
      </c>
      <c r="P33" s="223"/>
      <c r="Q33" s="105" t="str">
        <f t="shared" si="5"/>
        <v/>
      </c>
      <c r="R33" s="105" t="str">
        <f t="shared" si="6"/>
        <v/>
      </c>
      <c r="S33" s="111" t="str">
        <f>IF(F33="S",4,IF(F33="M",4,IF(F34="S","",IF(H33=2,2,""))))</f>
        <v/>
      </c>
      <c r="T33" s="58"/>
      <c r="U33" s="58"/>
      <c r="V33" s="70"/>
      <c r="W33" s="70"/>
      <c r="X33" s="70"/>
      <c r="Y33" s="70"/>
      <c r="Z33" s="65"/>
      <c r="AA33" s="58" t="s">
        <v>129</v>
      </c>
      <c r="AB33" s="58"/>
      <c r="AC33" s="47"/>
      <c r="AD33" s="47"/>
      <c r="AE33" s="47"/>
      <c r="AF33" s="47"/>
      <c r="AG33" s="47"/>
      <c r="AH33" s="47"/>
      <c r="AI33" s="8"/>
      <c r="AJ33" s="9"/>
      <c r="AK33" s="9"/>
      <c r="AL33" s="9"/>
      <c r="AM33" s="9"/>
      <c r="AN33" s="9"/>
      <c r="AO33" s="9"/>
      <c r="AP33" s="9"/>
    </row>
    <row r="34" spans="1:42" s="10" customFormat="1" ht="18" customHeight="1" thickBot="1" x14ac:dyDescent="0.35">
      <c r="A34" s="140"/>
      <c r="B34" s="296"/>
      <c r="C34" s="285" t="s">
        <v>94</v>
      </c>
      <c r="D34" s="286"/>
      <c r="E34" s="175"/>
      <c r="F34" s="82" t="str">
        <f>IF($E$10="Musik","S",IF($E$11="Musik","S",IF($E$12="Musik","S",IF($E$13="Musik","M",IF($E$14="Musik","M","")))))</f>
        <v/>
      </c>
      <c r="G34" s="77" t="str">
        <f t="shared" si="8"/>
        <v/>
      </c>
      <c r="H34" s="91"/>
      <c r="I34" s="220" t="str">
        <f t="shared" si="1"/>
        <v/>
      </c>
      <c r="J34" s="221"/>
      <c r="K34" s="221" t="str">
        <f t="shared" si="2"/>
        <v/>
      </c>
      <c r="L34" s="221"/>
      <c r="M34" s="221" t="str">
        <f t="shared" si="3"/>
        <v/>
      </c>
      <c r="N34" s="221"/>
      <c r="O34" s="221" t="str">
        <f t="shared" si="4"/>
        <v/>
      </c>
      <c r="P34" s="224"/>
      <c r="Q34" s="106" t="str">
        <f t="shared" si="5"/>
        <v/>
      </c>
      <c r="R34" s="106" t="str">
        <f t="shared" si="6"/>
        <v/>
      </c>
      <c r="S34" s="112" t="str">
        <f>IF(F34="S",4,IF(F34="M",4,IF(F33="S","",IF(H34=2,2,""))))</f>
        <v/>
      </c>
      <c r="T34" s="71"/>
      <c r="U34" s="55"/>
      <c r="V34" s="55"/>
      <c r="W34" s="55"/>
      <c r="X34" s="55"/>
      <c r="Y34" s="55"/>
      <c r="Z34" s="47"/>
      <c r="AA34" s="58">
        <f>COUNTIF(G29,5)+COUNTIF(G30,5)+COUNTIF(G31,5)+COUNTIF(G32,5)+COUNTIF(G29,3)+COUNTIF(G30,3)+COUNTIF(G31,3)+COUNTIF(G32,3)</f>
        <v>0</v>
      </c>
      <c r="AB34" s="58"/>
      <c r="AC34" s="47"/>
      <c r="AD34" s="47"/>
      <c r="AE34" s="47"/>
      <c r="AF34" s="47"/>
      <c r="AG34" s="47"/>
      <c r="AH34" s="47"/>
      <c r="AI34" s="8"/>
      <c r="AJ34" s="9"/>
      <c r="AK34" s="9"/>
      <c r="AL34" s="9"/>
      <c r="AM34" s="9"/>
      <c r="AN34" s="9"/>
      <c r="AO34" s="9"/>
      <c r="AP34" s="9"/>
    </row>
    <row r="35" spans="1:42" s="10" customFormat="1" ht="18" customHeight="1" x14ac:dyDescent="0.3">
      <c r="A35" s="140"/>
      <c r="B35" s="295" t="s">
        <v>95</v>
      </c>
      <c r="C35" s="287" t="s">
        <v>96</v>
      </c>
      <c r="D35" s="31" t="s">
        <v>97</v>
      </c>
      <c r="E35" s="32" t="s">
        <v>80</v>
      </c>
      <c r="F35" s="80" t="str">
        <f>IF($E$12="Geschichte","S",IF($E$13="Geschichte","M",IF($E$14="Geschichte","M","")))</f>
        <v/>
      </c>
      <c r="G35" s="75" t="str">
        <f t="shared" si="8"/>
        <v/>
      </c>
      <c r="H35" s="92"/>
      <c r="I35" s="274">
        <f>IF($F35="S",5,2)</f>
        <v>2</v>
      </c>
      <c r="J35" s="252"/>
      <c r="K35" s="243">
        <f>I35</f>
        <v>2</v>
      </c>
      <c r="L35" s="252"/>
      <c r="M35" s="243">
        <f>K35</f>
        <v>2</v>
      </c>
      <c r="N35" s="252"/>
      <c r="O35" s="243">
        <f>M35</f>
        <v>2</v>
      </c>
      <c r="P35" s="244"/>
      <c r="Q35" s="104">
        <f>IF(SUM(I35:P35)=0,"",SUM(I35:P35))</f>
        <v>8</v>
      </c>
      <c r="R35" s="104">
        <f>IF($F35="S",4,IF($F35="M",4,IF($I35=2,4,"")))</f>
        <v>4</v>
      </c>
      <c r="S35" s="110">
        <f>IF(F35="S",4,IF(F35="M",4,IF(I35=2,4,"")))</f>
        <v>4</v>
      </c>
      <c r="T35" s="71"/>
      <c r="U35" s="55"/>
      <c r="V35" s="55"/>
      <c r="W35" s="55"/>
      <c r="X35" s="55"/>
      <c r="Y35" s="55"/>
      <c r="Z35" s="47"/>
      <c r="AA35" s="58" t="s">
        <v>130</v>
      </c>
      <c r="AB35" s="58"/>
      <c r="AC35" s="47"/>
      <c r="AD35" s="47"/>
      <c r="AE35" s="47"/>
      <c r="AF35" s="47"/>
      <c r="AG35" s="48"/>
      <c r="AH35" s="47"/>
      <c r="AI35" s="8"/>
      <c r="AJ35" s="9"/>
      <c r="AK35" s="9"/>
      <c r="AL35" s="9"/>
      <c r="AM35" s="9"/>
      <c r="AN35" s="9"/>
      <c r="AO35" s="9"/>
      <c r="AP35" s="9"/>
    </row>
    <row r="36" spans="1:42" s="10" customFormat="1" ht="18" customHeight="1" x14ac:dyDescent="0.3">
      <c r="A36" s="140"/>
      <c r="B36" s="295"/>
      <c r="C36" s="288"/>
      <c r="D36" s="33" t="s">
        <v>98</v>
      </c>
      <c r="E36" s="172" t="s">
        <v>184</v>
      </c>
      <c r="F36" s="81" t="str">
        <f>IF($E$12="Geographie","S",IF($E$13="Geographie","M",IF($E$14="Geographie","M","")))</f>
        <v/>
      </c>
      <c r="G36" s="76" t="str">
        <f>IF($F36="S",5,IF($F36="M",4,""))</f>
        <v/>
      </c>
      <c r="H36" s="93"/>
      <c r="I36" s="277" t="str">
        <f>IF($F36="S",5,IF($F36="M",2,""))</f>
        <v/>
      </c>
      <c r="J36" s="247"/>
      <c r="K36" s="239" t="str">
        <f>IF($F36="S",5,IF($F36="M",2,""))</f>
        <v/>
      </c>
      <c r="L36" s="247"/>
      <c r="M36" s="239">
        <f>IF($F36="S",5,IF($F36="M",2,IF($F36="",2,"")))</f>
        <v>2</v>
      </c>
      <c r="N36" s="247"/>
      <c r="O36" s="239">
        <f>IF($F36="S",5,IF($F36="M",2,IF($F38="S","",IF($F36="",2))))</f>
        <v>2</v>
      </c>
      <c r="P36" s="240"/>
      <c r="Q36" s="105">
        <f>IF(SUM(I36:O36)=0,"",SUM(I36:O36))</f>
        <v>4</v>
      </c>
      <c r="R36" s="105">
        <f>IF($G36=5,4,IF($F36="M",4,IF($F38="S",1,2)))</f>
        <v>2</v>
      </c>
      <c r="S36" s="111">
        <f>IF(OR(F36="S",F36="M"),4,IF(G38=5,1,2))</f>
        <v>2</v>
      </c>
      <c r="T36" s="71"/>
      <c r="U36" s="55"/>
      <c r="V36" s="55"/>
      <c r="W36" s="55"/>
      <c r="X36" s="55"/>
      <c r="Y36" s="55"/>
      <c r="Z36" s="47"/>
      <c r="AA36" s="58">
        <f>COUNTIF(G43,5)+COUNTIF(G44,5)+COUNTIF(G45,5)+COUNTIF(G43,3)+COUNTIF(G44,3)+COUNTIF(G45,3)</f>
        <v>0</v>
      </c>
      <c r="AB36" s="58"/>
      <c r="AC36" s="47"/>
      <c r="AD36" s="47"/>
      <c r="AE36" s="47"/>
      <c r="AF36" s="315"/>
      <c r="AG36" s="315"/>
      <c r="AH36" s="47"/>
      <c r="AI36" s="8"/>
      <c r="AJ36" s="9"/>
      <c r="AK36" s="9"/>
      <c r="AL36" s="9"/>
      <c r="AM36" s="9"/>
      <c r="AN36" s="9"/>
      <c r="AO36" s="9"/>
      <c r="AP36" s="9"/>
    </row>
    <row r="37" spans="1:42" s="10" customFormat="1" ht="18" customHeight="1" x14ac:dyDescent="0.3">
      <c r="A37" s="140"/>
      <c r="B37" s="295"/>
      <c r="C37" s="288"/>
      <c r="D37" s="33" t="s">
        <v>99</v>
      </c>
      <c r="E37" s="174"/>
      <c r="F37" s="81" t="str">
        <f>IF($E$12="Gemeinschaftskunde","S",IF($E$13="Gemeinschaftskunde","M",IF($E$14="Gemeinschaftskunde","M","")))</f>
        <v/>
      </c>
      <c r="G37" s="76" t="str">
        <f>IF($F37="S",5,IF($F37="M",4,""))</f>
        <v/>
      </c>
      <c r="H37" s="94"/>
      <c r="I37" s="277">
        <f>IF($F37="S",5,IF($F37="M",2,IF($F37="",2,"")))</f>
        <v>2</v>
      </c>
      <c r="J37" s="247"/>
      <c r="K37" s="239">
        <f>IF($F37="S",5,IF($F37="M",2,IF($F38="S","",IF($F37="",2))))</f>
        <v>2</v>
      </c>
      <c r="L37" s="247"/>
      <c r="M37" s="239" t="str">
        <f>IF($F37="S",5,IF($F37="M",2,""))</f>
        <v/>
      </c>
      <c r="N37" s="247"/>
      <c r="O37" s="239" t="str">
        <f>IF($F37="S",5,IF($F37="M",2,""))</f>
        <v/>
      </c>
      <c r="P37" s="240"/>
      <c r="Q37" s="107">
        <f>IF(SUM(I37:O37)=0,"",SUM(I37:O37))</f>
        <v>4</v>
      </c>
      <c r="R37" s="105">
        <f>IF($G37=5,4,IF($F37="M",4,IF($F38="S",1,2)))</f>
        <v>2</v>
      </c>
      <c r="S37" s="113">
        <f>IF(OR(F37="S",F37="M"),4,IF(G38=5,1,2))</f>
        <v>2</v>
      </c>
      <c r="T37" s="71"/>
      <c r="U37" s="55"/>
      <c r="V37" s="55"/>
      <c r="W37" s="55"/>
      <c r="X37" s="55"/>
      <c r="Y37" s="55"/>
      <c r="Z37" s="66"/>
      <c r="AA37" s="60" t="s">
        <v>131</v>
      </c>
      <c r="AB37" s="60"/>
      <c r="AC37" s="48"/>
      <c r="AD37" s="48"/>
      <c r="AE37" s="48"/>
      <c r="AF37" s="48"/>
      <c r="AG37" s="48"/>
      <c r="AH37" s="47"/>
      <c r="AI37" s="8"/>
      <c r="AJ37" s="9"/>
      <c r="AK37" s="9"/>
      <c r="AL37" s="9"/>
      <c r="AM37" s="9"/>
      <c r="AN37" s="9"/>
      <c r="AO37" s="9"/>
      <c r="AP37" s="9"/>
    </row>
    <row r="38" spans="1:42" s="10" customFormat="1" ht="18" customHeight="1" x14ac:dyDescent="0.3">
      <c r="A38" s="140"/>
      <c r="B38" s="295"/>
      <c r="C38" s="289"/>
      <c r="D38" s="118" t="s">
        <v>100</v>
      </c>
      <c r="E38" s="34"/>
      <c r="F38" s="81" t="str">
        <f>IF($E$10="Wirtschaft","S",IF($E$11="Wirtschaft","S",IF($E$12="Wirtschaft","S",IF($E$13="Wirtschaft","M",IF($E$14="Wirtschaft","M","")))))</f>
        <v/>
      </c>
      <c r="G38" s="76" t="str">
        <f t="shared" si="8"/>
        <v/>
      </c>
      <c r="H38" s="93" t="str">
        <f>IF(G38=5,"","")</f>
        <v/>
      </c>
      <c r="I38" s="219" t="str">
        <f>IF(G38=5,5,"")</f>
        <v/>
      </c>
      <c r="J38" s="167"/>
      <c r="K38" s="167" t="str">
        <f>I38</f>
        <v/>
      </c>
      <c r="L38" s="167"/>
      <c r="M38" s="167" t="str">
        <f>I38</f>
        <v/>
      </c>
      <c r="N38" s="167"/>
      <c r="O38" s="167" t="str">
        <f>I38</f>
        <v/>
      </c>
      <c r="P38" s="223"/>
      <c r="Q38" s="105" t="str">
        <f>IF(SUM(I38:O38)=0,"",SUM(I38:O38))</f>
        <v/>
      </c>
      <c r="R38" s="105" t="str">
        <f>IF($I38=5,4,"")</f>
        <v/>
      </c>
      <c r="S38" s="111" t="str">
        <f>IF(F38="S",4,IF(F38="M",4,""))</f>
        <v/>
      </c>
      <c r="T38" s="70"/>
      <c r="U38" s="70"/>
      <c r="V38" s="70"/>
      <c r="W38" s="70"/>
      <c r="X38" s="70"/>
      <c r="Y38" s="70"/>
      <c r="Z38" s="65"/>
      <c r="AA38" s="58">
        <f>AA32-AA34-AA36</f>
        <v>0</v>
      </c>
      <c r="AB38" s="58"/>
      <c r="AC38" s="47"/>
      <c r="AD38" s="47"/>
      <c r="AE38" s="47"/>
      <c r="AF38" s="47"/>
      <c r="AG38" s="47"/>
      <c r="AH38" s="47"/>
      <c r="AI38" s="8"/>
      <c r="AJ38" s="9"/>
      <c r="AK38" s="9"/>
      <c r="AL38" s="9"/>
      <c r="AM38" s="9"/>
      <c r="AN38" s="9"/>
      <c r="AO38" s="9"/>
      <c r="AP38" s="9"/>
    </row>
    <row r="39" spans="1:42" s="10" customFormat="1" ht="18" customHeight="1" x14ac:dyDescent="0.3">
      <c r="A39" s="140"/>
      <c r="B39" s="295"/>
      <c r="C39" s="29" t="s">
        <v>101</v>
      </c>
      <c r="D39" s="29"/>
      <c r="E39" s="172" t="s">
        <v>93</v>
      </c>
      <c r="F39" s="81" t="str">
        <f>IF($E$12="evang. Religion","S",IF($E$13="evang. Religion","M",IF($E$14="evang. Religion","M","")))</f>
        <v/>
      </c>
      <c r="G39" s="76" t="str">
        <f t="shared" ref="G39:G41" si="9">IF($F39="S",5,IF($F39="M",2,""))</f>
        <v/>
      </c>
      <c r="H39" s="95"/>
      <c r="I39" s="219" t="str">
        <f t="shared" ref="I39:I45" si="10">IF($G39&lt;&gt;"",$G39,IF($H39&lt;&gt;"",$H39,""))</f>
        <v/>
      </c>
      <c r="J39" s="167"/>
      <c r="K39" s="245" t="str">
        <f>I39</f>
        <v/>
      </c>
      <c r="L39" s="246"/>
      <c r="M39" s="245" t="str">
        <f>K39</f>
        <v/>
      </c>
      <c r="N39" s="246"/>
      <c r="O39" s="245" t="str">
        <f>M39</f>
        <v/>
      </c>
      <c r="P39" s="250"/>
      <c r="Q39" s="108" t="str">
        <f t="shared" si="5"/>
        <v/>
      </c>
      <c r="R39" s="108" t="str">
        <f>IF($I39="","",4)</f>
        <v/>
      </c>
      <c r="S39" s="114" t="str">
        <f>IF(F39="S",4,IF(F39="M",4,""))</f>
        <v/>
      </c>
      <c r="T39" s="62"/>
      <c r="U39" s="70"/>
      <c r="V39" s="70"/>
      <c r="W39" s="70"/>
      <c r="X39" s="70"/>
      <c r="Y39" s="70"/>
      <c r="Z39" s="65"/>
      <c r="AA39" s="63"/>
      <c r="AB39" s="63"/>
      <c r="AC39" s="64"/>
      <c r="AD39" s="64"/>
      <c r="AE39" s="64"/>
      <c r="AF39" s="64"/>
      <c r="AG39" s="47"/>
      <c r="AH39" s="47"/>
      <c r="AI39" s="8"/>
      <c r="AJ39" s="9"/>
      <c r="AK39" s="9"/>
      <c r="AL39" s="9"/>
      <c r="AM39" s="9"/>
      <c r="AN39" s="9"/>
      <c r="AO39" s="9"/>
      <c r="AP39" s="9"/>
    </row>
    <row r="40" spans="1:42" s="10" customFormat="1" ht="18" customHeight="1" x14ac:dyDescent="0.3">
      <c r="A40" s="140"/>
      <c r="B40" s="295"/>
      <c r="C40" s="29" t="s">
        <v>102</v>
      </c>
      <c r="D40" s="29"/>
      <c r="E40" s="173"/>
      <c r="F40" s="81" t="str">
        <f>IF($E$12="kath. Religion","S",IF($E$13="kath. Religion","M",IF($E$14="kath. Religion","M","")))</f>
        <v/>
      </c>
      <c r="G40" s="76" t="str">
        <f t="shared" si="9"/>
        <v/>
      </c>
      <c r="H40" s="90"/>
      <c r="I40" s="219" t="str">
        <f t="shared" si="10"/>
        <v/>
      </c>
      <c r="J40" s="167"/>
      <c r="K40" s="239" t="str">
        <f t="shared" ref="K40:K45" si="11">I40</f>
        <v/>
      </c>
      <c r="L40" s="247"/>
      <c r="M40" s="239" t="str">
        <f t="shared" ref="M40:M45" si="12">K40</f>
        <v/>
      </c>
      <c r="N40" s="247"/>
      <c r="O40" s="239" t="str">
        <f t="shared" ref="O40:O45" si="13">M40</f>
        <v/>
      </c>
      <c r="P40" s="240"/>
      <c r="Q40" s="105" t="str">
        <f t="shared" si="5"/>
        <v/>
      </c>
      <c r="R40" s="105" t="str">
        <f t="shared" si="6"/>
        <v/>
      </c>
      <c r="S40" s="111" t="str">
        <f>IF(F40="S",4,IF(F40="M",4,""))</f>
        <v/>
      </c>
      <c r="T40" s="70"/>
      <c r="U40" s="70"/>
      <c r="V40" s="70"/>
      <c r="W40" s="70"/>
      <c r="X40" s="70"/>
      <c r="Y40" s="70"/>
      <c r="Z40" s="65"/>
      <c r="AA40" s="58"/>
      <c r="AB40" s="58"/>
      <c r="AC40" s="47"/>
      <c r="AD40" s="47"/>
      <c r="AE40" s="47"/>
      <c r="AF40" s="47"/>
      <c r="AG40" s="47"/>
      <c r="AH40" s="47"/>
      <c r="AI40" s="8"/>
      <c r="AJ40" s="9"/>
      <c r="AK40" s="9"/>
      <c r="AL40" s="9"/>
      <c r="AM40" s="9"/>
      <c r="AN40" s="9"/>
      <c r="AO40" s="9"/>
      <c r="AP40" s="9"/>
    </row>
    <row r="41" spans="1:42" s="10" customFormat="1" ht="18" customHeight="1" thickBot="1" x14ac:dyDescent="0.35">
      <c r="A41" s="140"/>
      <c r="B41" s="295"/>
      <c r="C41" s="26" t="s">
        <v>103</v>
      </c>
      <c r="D41" s="26"/>
      <c r="E41" s="173"/>
      <c r="F41" s="82" t="str">
        <f>IF($E$12="Ethik","S",IF($E$13="Ethik","M",IF($E$14="Ethik","M","")))</f>
        <v/>
      </c>
      <c r="G41" s="77" t="str">
        <f t="shared" si="9"/>
        <v/>
      </c>
      <c r="H41" s="91"/>
      <c r="I41" s="220" t="str">
        <f t="shared" si="10"/>
        <v/>
      </c>
      <c r="J41" s="221"/>
      <c r="K41" s="248" t="str">
        <f t="shared" si="11"/>
        <v/>
      </c>
      <c r="L41" s="249"/>
      <c r="M41" s="248" t="str">
        <f t="shared" si="12"/>
        <v/>
      </c>
      <c r="N41" s="249"/>
      <c r="O41" s="248" t="str">
        <f t="shared" si="13"/>
        <v/>
      </c>
      <c r="P41" s="251"/>
      <c r="Q41" s="106" t="str">
        <f t="shared" si="5"/>
        <v/>
      </c>
      <c r="R41" s="106" t="str">
        <f t="shared" si="6"/>
        <v/>
      </c>
      <c r="S41" s="112" t="str">
        <f>IF(F41="S",4,IF(F41="M",4,""))</f>
        <v/>
      </c>
      <c r="T41" s="70"/>
      <c r="U41" s="70"/>
      <c r="V41" s="70"/>
      <c r="W41" s="70"/>
      <c r="X41" s="70"/>
      <c r="Y41" s="70"/>
      <c r="Z41" s="65"/>
      <c r="AA41" s="58"/>
      <c r="AB41" s="58"/>
      <c r="AC41" s="47"/>
      <c r="AD41" s="47"/>
      <c r="AE41" s="47"/>
      <c r="AF41" s="47"/>
      <c r="AG41" s="47"/>
      <c r="AH41" s="47"/>
      <c r="AI41" s="8"/>
      <c r="AJ41" s="9"/>
      <c r="AK41" s="9"/>
      <c r="AL41" s="9"/>
      <c r="AM41" s="9"/>
      <c r="AN41" s="9"/>
      <c r="AO41" s="9"/>
      <c r="AP41" s="9"/>
    </row>
    <row r="42" spans="1:42" s="10" customFormat="1" ht="18" customHeight="1" x14ac:dyDescent="0.3">
      <c r="A42" s="140"/>
      <c r="B42" s="294" t="s">
        <v>104</v>
      </c>
      <c r="C42" s="27" t="s">
        <v>105</v>
      </c>
      <c r="D42" s="27"/>
      <c r="E42" s="35" t="s">
        <v>80</v>
      </c>
      <c r="F42" s="80" t="str">
        <f>IF($E$10="Mathematik","S",IF($E$11="Mathematik","S",IF($E$12="Mathematik","S",IF($E$13="Mathematik","M",IF($E$14="Mathematik","M","")))))</f>
        <v/>
      </c>
      <c r="G42" s="75" t="str">
        <f>IF($F42="S",5,IF($F42="M",3,""))</f>
        <v/>
      </c>
      <c r="H42" s="92"/>
      <c r="I42" s="234" t="str">
        <f t="shared" si="10"/>
        <v/>
      </c>
      <c r="J42" s="222"/>
      <c r="K42" s="243" t="str">
        <f t="shared" si="11"/>
        <v/>
      </c>
      <c r="L42" s="252"/>
      <c r="M42" s="243" t="str">
        <f t="shared" si="12"/>
        <v/>
      </c>
      <c r="N42" s="252"/>
      <c r="O42" s="243" t="str">
        <f t="shared" si="13"/>
        <v/>
      </c>
      <c r="P42" s="244"/>
      <c r="Q42" s="104" t="str">
        <f t="shared" si="5"/>
        <v/>
      </c>
      <c r="R42" s="104" t="str">
        <f t="shared" si="6"/>
        <v/>
      </c>
      <c r="S42" s="110" t="str">
        <f>IF(I42="","",4)</f>
        <v/>
      </c>
      <c r="T42" s="71"/>
      <c r="U42" s="55"/>
      <c r="V42" s="55"/>
      <c r="W42" s="55"/>
      <c r="X42" s="55"/>
      <c r="Y42" s="55"/>
      <c r="Z42" s="67"/>
      <c r="AA42" s="58"/>
      <c r="AB42" s="58"/>
      <c r="AC42" s="47"/>
      <c r="AD42" s="47"/>
      <c r="AE42" s="47"/>
      <c r="AF42" s="48"/>
      <c r="AG42" s="47"/>
      <c r="AH42" s="47"/>
      <c r="AI42" s="8"/>
      <c r="AJ42" s="9"/>
      <c r="AK42" s="9"/>
      <c r="AL42" s="9"/>
      <c r="AM42" s="9"/>
      <c r="AN42" s="9"/>
      <c r="AO42" s="9"/>
      <c r="AP42" s="9"/>
    </row>
    <row r="43" spans="1:42" s="10" customFormat="1" ht="18" customHeight="1" x14ac:dyDescent="0.3">
      <c r="A43" s="140"/>
      <c r="B43" s="295"/>
      <c r="C43" s="29" t="s">
        <v>106</v>
      </c>
      <c r="D43" s="29"/>
      <c r="E43" s="172" t="s">
        <v>107</v>
      </c>
      <c r="F43" s="81" t="str">
        <f>IF($E$10="Physik","S",IF($E$11="Physik","S",IF($E$12="Physik","S",IF($E$13="Physik","M",IF($E$14="Physik","M","")))))</f>
        <v/>
      </c>
      <c r="G43" s="76" t="str">
        <f t="shared" ref="G43:G45" si="14">IF($F43="S",5,IF($F43="M",3,""))</f>
        <v/>
      </c>
      <c r="H43" s="90"/>
      <c r="I43" s="219" t="str">
        <f t="shared" si="10"/>
        <v/>
      </c>
      <c r="J43" s="167"/>
      <c r="K43" s="239" t="str">
        <f t="shared" si="11"/>
        <v/>
      </c>
      <c r="L43" s="247"/>
      <c r="M43" s="239" t="str">
        <f t="shared" si="12"/>
        <v/>
      </c>
      <c r="N43" s="247"/>
      <c r="O43" s="239" t="str">
        <f t="shared" si="13"/>
        <v/>
      </c>
      <c r="P43" s="240"/>
      <c r="Q43" s="105" t="str">
        <f t="shared" si="5"/>
        <v/>
      </c>
      <c r="R43" s="105" t="str">
        <f>IF($I43="","",4)</f>
        <v/>
      </c>
      <c r="S43" s="111" t="str">
        <f>IF(F43="M",4,IF(F43="S",4,IF(I43=3,4,"")))</f>
        <v/>
      </c>
      <c r="T43" s="71"/>
      <c r="U43" s="55"/>
      <c r="V43" s="55"/>
      <c r="W43" s="55"/>
      <c r="X43" s="55"/>
      <c r="Y43" s="55"/>
      <c r="Z43" s="67"/>
      <c r="AA43" s="58"/>
      <c r="AB43" s="58"/>
      <c r="AC43" s="47"/>
      <c r="AD43" s="47"/>
      <c r="AE43" s="47"/>
      <c r="AF43" s="48"/>
      <c r="AG43" s="47"/>
      <c r="AH43" s="47"/>
      <c r="AI43" s="8"/>
      <c r="AJ43" s="9"/>
      <c r="AK43" s="9"/>
      <c r="AL43" s="9"/>
      <c r="AM43" s="9"/>
      <c r="AN43" s="9"/>
      <c r="AO43" s="9"/>
      <c r="AP43" s="9"/>
    </row>
    <row r="44" spans="1:42" s="10" customFormat="1" ht="18" customHeight="1" x14ac:dyDescent="0.3">
      <c r="A44" s="140"/>
      <c r="B44" s="295"/>
      <c r="C44" s="29" t="s">
        <v>108</v>
      </c>
      <c r="D44" s="29"/>
      <c r="E44" s="173"/>
      <c r="F44" s="81" t="str">
        <f>IF($E$10="Chemie","S",IF($E$11="Chemie","S",IF($E$12="Chemie","S",IF($E$13="Chemie","M",IF($E$14="Chemie","M","")))))</f>
        <v/>
      </c>
      <c r="G44" s="76" t="str">
        <f t="shared" si="14"/>
        <v/>
      </c>
      <c r="H44" s="90"/>
      <c r="I44" s="219" t="str">
        <f t="shared" si="10"/>
        <v/>
      </c>
      <c r="J44" s="167"/>
      <c r="K44" s="239" t="str">
        <f t="shared" si="11"/>
        <v/>
      </c>
      <c r="L44" s="247"/>
      <c r="M44" s="239" t="str">
        <f t="shared" si="12"/>
        <v/>
      </c>
      <c r="N44" s="247"/>
      <c r="O44" s="239" t="str">
        <f t="shared" si="13"/>
        <v/>
      </c>
      <c r="P44" s="240"/>
      <c r="Q44" s="105" t="str">
        <f t="shared" si="5"/>
        <v/>
      </c>
      <c r="R44" s="105" t="str">
        <f t="shared" si="6"/>
        <v/>
      </c>
      <c r="S44" s="111" t="str">
        <f t="shared" ref="S44:S45" si="15">IF(F44="M",4,IF(F44="S",4,IF(I44=3,4,"")))</f>
        <v/>
      </c>
      <c r="T44" s="71"/>
      <c r="U44" s="55"/>
      <c r="V44" s="55"/>
      <c r="W44" s="55"/>
      <c r="X44" s="55"/>
      <c r="Y44" s="55"/>
      <c r="Z44" s="67"/>
      <c r="AA44" s="58"/>
      <c r="AB44" s="58"/>
      <c r="AC44" s="47"/>
      <c r="AD44" s="47"/>
      <c r="AE44" s="47"/>
      <c r="AF44" s="48"/>
      <c r="AG44" s="47"/>
      <c r="AH44" s="47"/>
      <c r="AI44" s="8"/>
      <c r="AJ44" s="9"/>
      <c r="AK44" s="9"/>
      <c r="AL44" s="9"/>
      <c r="AM44" s="9"/>
      <c r="AN44" s="9"/>
      <c r="AO44" s="9"/>
      <c r="AP44" s="9"/>
    </row>
    <row r="45" spans="1:42" s="10" customFormat="1" ht="18" customHeight="1" thickBot="1" x14ac:dyDescent="0.35">
      <c r="A45" s="140"/>
      <c r="B45" s="296"/>
      <c r="C45" s="36" t="s">
        <v>109</v>
      </c>
      <c r="D45" s="36"/>
      <c r="E45" s="175"/>
      <c r="F45" s="82" t="str">
        <f>IF($E$10="Biologie","S",IF($E$11="Biologie","S",IF($E$12="Biologie","S",IF($E$13="Biologie","M",IF($E$14="Biologie","M","")))))</f>
        <v/>
      </c>
      <c r="G45" s="78" t="str">
        <f t="shared" si="14"/>
        <v/>
      </c>
      <c r="H45" s="90"/>
      <c r="I45" s="316" t="str">
        <f t="shared" si="10"/>
        <v/>
      </c>
      <c r="J45" s="317"/>
      <c r="K45" s="241" t="str">
        <f t="shared" si="11"/>
        <v/>
      </c>
      <c r="L45" s="253"/>
      <c r="M45" s="241" t="str">
        <f t="shared" si="12"/>
        <v/>
      </c>
      <c r="N45" s="253"/>
      <c r="O45" s="241" t="str">
        <f t="shared" si="13"/>
        <v/>
      </c>
      <c r="P45" s="242"/>
      <c r="Q45" s="107" t="str">
        <f t="shared" si="5"/>
        <v/>
      </c>
      <c r="R45" s="107" t="str">
        <f t="shared" si="6"/>
        <v/>
      </c>
      <c r="S45" s="111" t="str">
        <f t="shared" si="15"/>
        <v/>
      </c>
      <c r="T45" s="58"/>
      <c r="U45" s="58"/>
      <c r="V45" s="70"/>
      <c r="W45" s="70"/>
      <c r="X45" s="70"/>
      <c r="Y45" s="70"/>
      <c r="Z45" s="65"/>
      <c r="AA45" s="58"/>
      <c r="AB45" s="58"/>
      <c r="AC45" s="47"/>
      <c r="AD45" s="47"/>
      <c r="AE45" s="47"/>
      <c r="AF45" s="47"/>
      <c r="AG45" s="47"/>
      <c r="AH45" s="47"/>
      <c r="AI45" s="8"/>
      <c r="AJ45" s="9"/>
      <c r="AK45" s="9"/>
      <c r="AL45" s="9"/>
      <c r="AM45" s="9"/>
      <c r="AN45" s="9"/>
      <c r="AO45" s="9"/>
      <c r="AP45" s="9"/>
    </row>
    <row r="46" spans="1:42" s="10" customFormat="1" ht="18" customHeight="1" thickBot="1" x14ac:dyDescent="0.35">
      <c r="A46" s="140"/>
      <c r="B46" s="18"/>
      <c r="C46" s="37" t="s">
        <v>81</v>
      </c>
      <c r="D46" s="37"/>
      <c r="E46" s="38" t="s">
        <v>80</v>
      </c>
      <c r="F46" s="68" t="str">
        <f>IF($E$12="Sport","S",IF($E$13="Sport","M",IF($E$14="Sport","M","")))</f>
        <v/>
      </c>
      <c r="G46" s="69" t="str">
        <f>IF($F46="S",5,IF($F46="M",2,""))</f>
        <v/>
      </c>
      <c r="H46" s="96"/>
      <c r="I46" s="266">
        <f>IF($G46&lt;&gt;"",$G46,2)</f>
        <v>2</v>
      </c>
      <c r="J46" s="267"/>
      <c r="K46" s="268">
        <f>I46</f>
        <v>2</v>
      </c>
      <c r="L46" s="269"/>
      <c r="M46" s="268">
        <f>K46</f>
        <v>2</v>
      </c>
      <c r="N46" s="269"/>
      <c r="O46" s="268">
        <f>M46</f>
        <v>2</v>
      </c>
      <c r="P46" s="270"/>
      <c r="Q46" s="109">
        <f t="shared" si="5"/>
        <v>8</v>
      </c>
      <c r="R46" s="109">
        <f t="shared" si="6"/>
        <v>4</v>
      </c>
      <c r="S46" s="115" t="str">
        <f>IF(F46="S",4,IF(F46="M",4,""))</f>
        <v/>
      </c>
      <c r="T46" s="58"/>
      <c r="U46" s="136" t="s">
        <v>115</v>
      </c>
      <c r="V46" s="136"/>
      <c r="W46" s="136"/>
      <c r="X46" s="136"/>
      <c r="Y46" s="136"/>
      <c r="Z46" s="58"/>
      <c r="AA46" s="58"/>
      <c r="AB46" s="58"/>
      <c r="AC46" s="47"/>
      <c r="AD46" s="47"/>
      <c r="AE46" s="47"/>
      <c r="AF46" s="47"/>
      <c r="AG46" s="47"/>
      <c r="AH46" s="47"/>
      <c r="AI46" s="8"/>
      <c r="AJ46" s="9"/>
      <c r="AK46" s="9"/>
      <c r="AL46" s="9"/>
      <c r="AM46" s="9"/>
      <c r="AN46" s="9"/>
      <c r="AO46" s="9"/>
      <c r="AP46" s="9"/>
    </row>
    <row r="47" spans="1:42" s="10" customFormat="1" ht="18" customHeight="1" thickBot="1" x14ac:dyDescent="0.35">
      <c r="A47" s="140"/>
      <c r="B47" s="18" t="s">
        <v>110</v>
      </c>
      <c r="C47" s="39" t="s">
        <v>111</v>
      </c>
      <c r="D47" s="43"/>
      <c r="E47" s="38" t="s">
        <v>112</v>
      </c>
      <c r="F47" s="84"/>
      <c r="G47" s="11"/>
      <c r="H47" s="97" t="str">
        <f>IF(D47="","",3)</f>
        <v/>
      </c>
      <c r="I47" s="301" t="str">
        <f>IF(H47=3,3,"")</f>
        <v/>
      </c>
      <c r="J47" s="269"/>
      <c r="K47" s="268" t="str">
        <f>I47</f>
        <v/>
      </c>
      <c r="L47" s="269"/>
      <c r="M47" s="271"/>
      <c r="N47" s="272"/>
      <c r="O47" s="271"/>
      <c r="P47" s="273"/>
      <c r="Q47" s="109" t="str">
        <f t="shared" si="5"/>
        <v/>
      </c>
      <c r="R47" s="109" t="str">
        <f t="shared" ref="R47:R50" si="16">IF($I47="","",2)</f>
        <v/>
      </c>
      <c r="S47" s="115"/>
      <c r="T47" s="58"/>
      <c r="U47" s="136" t="s">
        <v>195</v>
      </c>
      <c r="V47" s="136"/>
      <c r="W47" s="136"/>
      <c r="X47" s="136"/>
      <c r="Y47" s="136"/>
      <c r="Z47" s="58"/>
      <c r="AA47" s="58"/>
      <c r="AB47" s="58"/>
      <c r="AC47" s="47"/>
      <c r="AD47" s="47"/>
      <c r="AE47" s="47"/>
      <c r="AF47" s="47"/>
      <c r="AG47" s="47"/>
      <c r="AH47" s="47"/>
      <c r="AI47" s="8"/>
      <c r="AJ47" s="9"/>
      <c r="AK47" s="9"/>
      <c r="AL47" s="9"/>
      <c r="AM47" s="9"/>
      <c r="AN47" s="9"/>
      <c r="AO47" s="9"/>
      <c r="AP47" s="9"/>
    </row>
    <row r="48" spans="1:42" s="10" customFormat="1" ht="18" customHeight="1" x14ac:dyDescent="0.3">
      <c r="A48" s="140"/>
      <c r="B48" s="297" t="s">
        <v>113</v>
      </c>
      <c r="C48" s="331"/>
      <c r="D48" s="332"/>
      <c r="E48" s="305" t="s">
        <v>114</v>
      </c>
      <c r="F48" s="85"/>
      <c r="G48" s="12"/>
      <c r="H48" s="144"/>
      <c r="I48" s="274" t="str">
        <f>IF(H48&lt;&gt;"",2,"")</f>
        <v/>
      </c>
      <c r="J48" s="252"/>
      <c r="K48" s="243" t="str">
        <f>I48</f>
        <v/>
      </c>
      <c r="L48" s="252"/>
      <c r="M48" s="275"/>
      <c r="N48" s="276"/>
      <c r="O48" s="275"/>
      <c r="P48" s="302"/>
      <c r="Q48" s="104" t="str">
        <f t="shared" si="5"/>
        <v/>
      </c>
      <c r="R48" s="104" t="str">
        <f t="shared" si="16"/>
        <v/>
      </c>
      <c r="S48" s="110"/>
      <c r="T48" s="58"/>
      <c r="U48" s="136"/>
      <c r="V48" s="136"/>
      <c r="W48" s="136"/>
      <c r="X48" s="136"/>
      <c r="Y48" s="136"/>
      <c r="Z48" s="58"/>
      <c r="AA48" s="58"/>
      <c r="AB48" s="58"/>
      <c r="AC48" s="47"/>
      <c r="AD48" s="47"/>
      <c r="AE48" s="47"/>
      <c r="AF48" s="47"/>
      <c r="AG48" s="47"/>
      <c r="AH48" s="47"/>
      <c r="AI48" s="8"/>
      <c r="AJ48" s="9"/>
      <c r="AK48" s="9"/>
      <c r="AL48" s="9"/>
      <c r="AM48" s="9"/>
      <c r="AN48" s="9"/>
      <c r="AO48" s="9"/>
      <c r="AP48" s="9"/>
    </row>
    <row r="49" spans="1:42" s="10" customFormat="1" ht="18" customHeight="1" x14ac:dyDescent="0.3">
      <c r="A49" s="140"/>
      <c r="B49" s="298"/>
      <c r="C49" s="333"/>
      <c r="D49" s="334"/>
      <c r="E49" s="306"/>
      <c r="F49" s="86"/>
      <c r="G49" s="13"/>
      <c r="H49" s="98"/>
      <c r="I49" s="277" t="str">
        <f>IF(H49&lt;&gt;"",2,"")</f>
        <v/>
      </c>
      <c r="J49" s="247"/>
      <c r="K49" s="239" t="str">
        <f>I49</f>
        <v/>
      </c>
      <c r="L49" s="247"/>
      <c r="M49" s="265"/>
      <c r="N49" s="264"/>
      <c r="O49" s="265"/>
      <c r="P49" s="278"/>
      <c r="Q49" s="105" t="str">
        <f t="shared" si="5"/>
        <v/>
      </c>
      <c r="R49" s="105" t="str">
        <f t="shared" si="16"/>
        <v/>
      </c>
      <c r="S49" s="111"/>
      <c r="T49" s="58"/>
      <c r="U49" s="136"/>
      <c r="V49" s="136"/>
      <c r="W49" s="136"/>
      <c r="X49" s="136"/>
      <c r="Y49" s="136"/>
      <c r="Z49" s="58"/>
      <c r="AA49" s="58"/>
      <c r="AB49" s="58"/>
      <c r="AC49" s="47"/>
      <c r="AD49" s="47"/>
      <c r="AE49" s="47"/>
      <c r="AF49" s="47"/>
      <c r="AG49" s="47"/>
      <c r="AH49" s="47"/>
      <c r="AI49" s="8"/>
      <c r="AJ49" s="9"/>
      <c r="AK49" s="9"/>
      <c r="AL49" s="9"/>
      <c r="AM49" s="9"/>
      <c r="AN49" s="9"/>
      <c r="AO49" s="9"/>
      <c r="AP49" s="9"/>
    </row>
    <row r="50" spans="1:42" s="10" customFormat="1" ht="18" customHeight="1" x14ac:dyDescent="0.3">
      <c r="A50" s="140"/>
      <c r="B50" s="298"/>
      <c r="C50" s="333"/>
      <c r="D50" s="334"/>
      <c r="E50" s="307" t="s">
        <v>116</v>
      </c>
      <c r="F50" s="86"/>
      <c r="G50" s="13"/>
      <c r="H50" s="99"/>
      <c r="I50" s="279" t="str">
        <f>IF(H50&lt;&gt;"",2,"")</f>
        <v/>
      </c>
      <c r="J50" s="280"/>
      <c r="K50" s="281" t="str">
        <f>I50</f>
        <v/>
      </c>
      <c r="L50" s="280"/>
      <c r="M50" s="257" t="str">
        <f>IF(H50&lt;&gt;"",2,"")</f>
        <v/>
      </c>
      <c r="N50" s="256"/>
      <c r="O50" s="257" t="str">
        <f t="shared" ref="O50:O55" si="17">M50</f>
        <v/>
      </c>
      <c r="P50" s="260"/>
      <c r="Q50" s="105" t="str">
        <f t="shared" si="5"/>
        <v/>
      </c>
      <c r="R50" s="105" t="str">
        <f t="shared" si="16"/>
        <v/>
      </c>
      <c r="S50" s="111"/>
      <c r="T50" s="58"/>
      <c r="U50" s="58"/>
      <c r="V50" s="70"/>
      <c r="W50" s="70"/>
      <c r="X50" s="70"/>
      <c r="Y50" s="70"/>
      <c r="Z50" s="58"/>
      <c r="AA50" s="58"/>
      <c r="AB50" s="58"/>
      <c r="AC50" s="47"/>
      <c r="AD50" s="47"/>
      <c r="AE50" s="47"/>
      <c r="AF50" s="47"/>
      <c r="AG50" s="47"/>
      <c r="AH50" s="47"/>
      <c r="AI50" s="8"/>
      <c r="AJ50" s="9"/>
      <c r="AK50" s="9"/>
      <c r="AL50" s="9"/>
      <c r="AM50" s="9"/>
      <c r="AN50" s="9"/>
      <c r="AO50" s="9"/>
      <c r="AP50" s="9"/>
    </row>
    <row r="51" spans="1:42" s="10" customFormat="1" ht="18" customHeight="1" x14ac:dyDescent="0.3">
      <c r="A51" s="140"/>
      <c r="B51" s="298"/>
      <c r="C51" s="170" t="s">
        <v>117</v>
      </c>
      <c r="D51" s="171"/>
      <c r="E51" s="306"/>
      <c r="F51" s="86"/>
      <c r="G51" s="13"/>
      <c r="H51" s="98"/>
      <c r="I51" s="263"/>
      <c r="J51" s="264"/>
      <c r="K51" s="265"/>
      <c r="L51" s="264"/>
      <c r="M51" s="239" t="str">
        <f>IF(H51&lt;&gt;"",2,"")</f>
        <v/>
      </c>
      <c r="N51" s="247"/>
      <c r="O51" s="239" t="str">
        <f t="shared" si="17"/>
        <v/>
      </c>
      <c r="P51" s="240"/>
      <c r="Q51" s="105" t="str">
        <f t="shared" si="5"/>
        <v/>
      </c>
      <c r="R51" s="105" t="str">
        <f>IF($M51="","",2)</f>
        <v/>
      </c>
      <c r="S51" s="111"/>
      <c r="T51" s="58"/>
      <c r="U51" s="58"/>
      <c r="V51" s="70"/>
      <c r="W51" s="70"/>
      <c r="X51" s="70"/>
      <c r="Y51" s="70"/>
      <c r="Z51" s="58"/>
      <c r="AA51" s="58"/>
      <c r="AB51" s="58"/>
      <c r="AC51" s="47"/>
      <c r="AD51" s="47"/>
      <c r="AE51" s="47"/>
      <c r="AF51" s="47"/>
      <c r="AG51" s="47"/>
      <c r="AH51" s="47"/>
      <c r="AI51" s="8"/>
      <c r="AJ51" s="9"/>
      <c r="AK51" s="9"/>
      <c r="AL51" s="9"/>
      <c r="AM51" s="9"/>
      <c r="AN51" s="9"/>
      <c r="AO51" s="9"/>
      <c r="AP51" s="9"/>
    </row>
    <row r="52" spans="1:42" s="10" customFormat="1" ht="18" customHeight="1" x14ac:dyDescent="0.3">
      <c r="A52" s="140"/>
      <c r="B52" s="298"/>
      <c r="C52" s="337"/>
      <c r="D52" s="338"/>
      <c r="E52" s="143"/>
      <c r="F52" s="81" t="str">
        <f>IF($E$13="Literatur","M",IF($E$14="Literatur","M",""))</f>
        <v/>
      </c>
      <c r="G52" s="13"/>
      <c r="H52" s="99"/>
      <c r="I52" s="255" t="str">
        <f>IF($F52="M",2,IF($H52="","",2))</f>
        <v/>
      </c>
      <c r="J52" s="256"/>
      <c r="K52" s="257" t="str">
        <f>I52</f>
        <v/>
      </c>
      <c r="L52" s="256"/>
      <c r="M52" s="257" t="str">
        <f>K52</f>
        <v/>
      </c>
      <c r="N52" s="256"/>
      <c r="O52" s="257" t="str">
        <f t="shared" si="17"/>
        <v/>
      </c>
      <c r="P52" s="260"/>
      <c r="Q52" s="105" t="str">
        <f t="shared" si="5"/>
        <v/>
      </c>
      <c r="R52" s="105" t="str">
        <f>IF($M52="","",2)</f>
        <v/>
      </c>
      <c r="S52" s="111"/>
      <c r="T52" s="58"/>
      <c r="U52" s="58"/>
      <c r="V52" s="70"/>
      <c r="W52" s="70"/>
      <c r="X52" s="70"/>
      <c r="Y52" s="70"/>
      <c r="Z52" s="58"/>
      <c r="AA52" s="58"/>
      <c r="AB52" s="58"/>
      <c r="AC52" s="47"/>
      <c r="AD52" s="47"/>
      <c r="AE52" s="47"/>
      <c r="AF52" s="47"/>
      <c r="AG52" s="47"/>
      <c r="AH52" s="47"/>
      <c r="AI52" s="8"/>
      <c r="AJ52" s="9"/>
      <c r="AK52" s="9"/>
      <c r="AL52" s="9"/>
      <c r="AM52" s="9"/>
      <c r="AN52" s="9"/>
      <c r="AO52" s="9"/>
      <c r="AP52" s="9"/>
    </row>
    <row r="53" spans="1:42" s="10" customFormat="1" ht="18" customHeight="1" x14ac:dyDescent="0.3">
      <c r="A53" s="140"/>
      <c r="B53" s="298"/>
      <c r="C53" s="141" t="s">
        <v>118</v>
      </c>
      <c r="D53" s="141"/>
      <c r="E53" s="168" t="s">
        <v>190</v>
      </c>
      <c r="F53" s="81" t="str">
        <f>IF($E$13="Literatur und Theater","M",IF($E$14="Literatur und Theater","M",""))</f>
        <v/>
      </c>
      <c r="G53" s="13"/>
      <c r="H53" s="98"/>
      <c r="I53" s="255" t="str">
        <f>IF($F53="M",2,IF($H53="","",2))</f>
        <v/>
      </c>
      <c r="J53" s="256"/>
      <c r="K53" s="257" t="str">
        <f>I53</f>
        <v/>
      </c>
      <c r="L53" s="256"/>
      <c r="M53" s="257" t="str">
        <f>K53</f>
        <v/>
      </c>
      <c r="N53" s="256"/>
      <c r="O53" s="257" t="str">
        <f t="shared" si="17"/>
        <v/>
      </c>
      <c r="P53" s="260"/>
      <c r="Q53" s="105" t="str">
        <f t="shared" si="5"/>
        <v/>
      </c>
      <c r="R53" s="105" t="str">
        <f t="shared" si="6"/>
        <v/>
      </c>
      <c r="S53" s="111" t="str">
        <f>IF(F53="M",4,"")</f>
        <v/>
      </c>
      <c r="T53" s="58"/>
      <c r="U53" s="58"/>
      <c r="V53" s="70"/>
      <c r="W53" s="70"/>
      <c r="X53" s="70"/>
      <c r="Y53" s="70"/>
      <c r="Z53" s="58"/>
      <c r="AA53" s="58"/>
      <c r="AB53" s="58"/>
      <c r="AC53" s="47"/>
      <c r="AD53" s="47"/>
      <c r="AE53" s="47"/>
      <c r="AF53" s="47"/>
      <c r="AG53" s="47"/>
      <c r="AH53" s="47"/>
      <c r="AI53" s="8"/>
      <c r="AJ53" s="9"/>
      <c r="AK53" s="9"/>
      <c r="AL53" s="9"/>
      <c r="AM53" s="9"/>
      <c r="AN53" s="9"/>
      <c r="AO53" s="9"/>
      <c r="AP53" s="9"/>
    </row>
    <row r="54" spans="1:42" s="10" customFormat="1" ht="18" customHeight="1" x14ac:dyDescent="0.3">
      <c r="A54" s="140"/>
      <c r="B54" s="298"/>
      <c r="C54" s="141" t="s">
        <v>180</v>
      </c>
      <c r="D54" s="141"/>
      <c r="E54" s="168"/>
      <c r="F54" s="81" t="str">
        <f>IF($E$13="Mathematik VT","M",IF($E$14="Mathematik VT","M",""))</f>
        <v/>
      </c>
      <c r="G54" s="13"/>
      <c r="H54" s="100"/>
      <c r="I54" s="255" t="str">
        <f>IF($F54="M",2,IF($H54="","",2))</f>
        <v/>
      </c>
      <c r="J54" s="256"/>
      <c r="K54" s="257" t="str">
        <f>I54</f>
        <v/>
      </c>
      <c r="L54" s="261"/>
      <c r="M54" s="257" t="str">
        <f>K54</f>
        <v/>
      </c>
      <c r="N54" s="261"/>
      <c r="O54" s="257" t="str">
        <f t="shared" si="17"/>
        <v/>
      </c>
      <c r="P54" s="262"/>
      <c r="Q54" s="105" t="str">
        <f t="shared" si="5"/>
        <v/>
      </c>
      <c r="R54" s="105" t="str">
        <f t="shared" si="6"/>
        <v/>
      </c>
      <c r="S54" s="111" t="str">
        <f>IF(F54="M",4,"")</f>
        <v/>
      </c>
      <c r="T54" s="58"/>
      <c r="U54" s="58"/>
      <c r="V54" s="70"/>
      <c r="W54" s="70"/>
      <c r="X54" s="70"/>
      <c r="Y54" s="70"/>
      <c r="Z54" s="58"/>
      <c r="AA54" s="58"/>
      <c r="AB54" s="58"/>
      <c r="AC54" s="47"/>
      <c r="AD54" s="47"/>
      <c r="AE54" s="47"/>
      <c r="AF54" s="47"/>
      <c r="AG54" s="47"/>
      <c r="AH54" s="47"/>
      <c r="AI54" s="8"/>
      <c r="AJ54" s="9"/>
      <c r="AK54" s="9"/>
      <c r="AL54" s="9"/>
      <c r="AM54" s="9"/>
      <c r="AN54" s="9"/>
      <c r="AO54" s="9"/>
      <c r="AP54" s="9"/>
    </row>
    <row r="55" spans="1:42" s="10" customFormat="1" ht="18" customHeight="1" thickBot="1" x14ac:dyDescent="0.35">
      <c r="A55" s="140"/>
      <c r="B55" s="298"/>
      <c r="C55" s="142" t="s">
        <v>85</v>
      </c>
      <c r="D55" s="142"/>
      <c r="E55" s="169"/>
      <c r="F55" s="82" t="str">
        <f>IF($E$13="Informatik","M",IF($E$14="Informatik","M",""))</f>
        <v/>
      </c>
      <c r="G55" s="13"/>
      <c r="H55" s="98"/>
      <c r="I55" s="255" t="str">
        <f>IF($F55="M",2,IF($H55&lt;&gt;0,2,""))</f>
        <v/>
      </c>
      <c r="J55" s="256"/>
      <c r="K55" s="257" t="str">
        <f>I55</f>
        <v/>
      </c>
      <c r="L55" s="256"/>
      <c r="M55" s="257" t="str">
        <f>K55</f>
        <v/>
      </c>
      <c r="N55" s="256"/>
      <c r="O55" s="257" t="str">
        <f t="shared" si="17"/>
        <v/>
      </c>
      <c r="P55" s="260"/>
      <c r="Q55" s="105" t="str">
        <f t="shared" si="5"/>
        <v/>
      </c>
      <c r="R55" s="105" t="str">
        <f t="shared" si="6"/>
        <v/>
      </c>
      <c r="S55" s="111" t="str">
        <f>IF(F55="M",4,"")</f>
        <v/>
      </c>
      <c r="T55" s="58"/>
      <c r="U55" s="58"/>
      <c r="V55" s="70"/>
      <c r="W55" s="70"/>
      <c r="X55" s="70"/>
      <c r="Y55" s="70"/>
      <c r="Z55" s="58"/>
      <c r="AA55" s="58"/>
      <c r="AB55" s="58"/>
      <c r="AC55" s="47"/>
      <c r="AD55" s="47"/>
      <c r="AE55" s="47"/>
      <c r="AF55" s="47"/>
      <c r="AG55" s="47"/>
      <c r="AH55" s="47"/>
      <c r="AI55" s="8"/>
      <c r="AJ55" s="9"/>
      <c r="AK55" s="9"/>
      <c r="AL55" s="9"/>
      <c r="AM55" s="9"/>
      <c r="AN55" s="9"/>
      <c r="AO55" s="9"/>
      <c r="AP55" s="9"/>
    </row>
    <row r="56" spans="1:42" s="10" customFormat="1" ht="18" customHeight="1" x14ac:dyDescent="0.3">
      <c r="A56" s="140"/>
      <c r="B56" s="297"/>
      <c r="C56" s="331"/>
      <c r="D56" s="332"/>
      <c r="E56" s="124"/>
      <c r="F56" s="122"/>
      <c r="G56" s="13"/>
      <c r="H56" s="126"/>
      <c r="I56" s="256" t="str">
        <f>IF($H56=1,1,"")</f>
        <v/>
      </c>
      <c r="J56" s="258"/>
      <c r="K56" s="258" t="str">
        <f t="shared" ref="K56" si="18">IF($H56=1,1,"")</f>
        <v/>
      </c>
      <c r="L56" s="258"/>
      <c r="M56" s="258" t="str">
        <f t="shared" ref="M56" si="19">IF($H56=1,1,"")</f>
        <v/>
      </c>
      <c r="N56" s="258"/>
      <c r="O56" s="259" t="str">
        <f t="shared" ref="O56" si="20">IF($H56=1,1,"")</f>
        <v/>
      </c>
      <c r="P56" s="256"/>
      <c r="Q56" s="105" t="str">
        <f t="shared" si="5"/>
        <v/>
      </c>
      <c r="R56" s="105"/>
      <c r="S56" s="111"/>
      <c r="T56" s="58"/>
      <c r="U56" s="58"/>
      <c r="V56" s="70"/>
      <c r="W56" s="70"/>
      <c r="X56" s="70"/>
      <c r="Y56" s="70"/>
      <c r="Z56" s="58"/>
      <c r="AA56" s="58"/>
      <c r="AB56" s="58"/>
      <c r="AC56" s="47"/>
      <c r="AD56" s="47"/>
      <c r="AE56" s="47"/>
      <c r="AF56" s="47"/>
      <c r="AG56" s="47"/>
      <c r="AH56" s="47"/>
      <c r="AI56" s="8"/>
      <c r="AJ56" s="9"/>
      <c r="AK56" s="9"/>
      <c r="AL56" s="9"/>
      <c r="AM56" s="9"/>
      <c r="AN56" s="9"/>
      <c r="AO56" s="9"/>
      <c r="AP56" s="9"/>
    </row>
    <row r="57" spans="1:42" s="10" customFormat="1" ht="18" customHeight="1" x14ac:dyDescent="0.3">
      <c r="A57" s="140"/>
      <c r="B57" s="298"/>
      <c r="C57" s="333"/>
      <c r="D57" s="334"/>
      <c r="E57" s="128"/>
      <c r="F57" s="122"/>
      <c r="G57" s="13"/>
      <c r="H57" s="100"/>
      <c r="I57" s="255" t="str">
        <f>IF($H57=1,1,"")</f>
        <v/>
      </c>
      <c r="J57" s="256"/>
      <c r="K57" s="257" t="str">
        <f>IF($H57=1,1,"")</f>
        <v/>
      </c>
      <c r="L57" s="256"/>
      <c r="M57" s="257" t="str">
        <f t="shared" ref="M57" si="21">IF($H57=1,1,"")</f>
        <v/>
      </c>
      <c r="N57" s="256"/>
      <c r="O57" s="257" t="str">
        <f t="shared" ref="O57" si="22">IF($H57=1,1,"")</f>
        <v/>
      </c>
      <c r="P57" s="256"/>
      <c r="Q57" s="105" t="str">
        <f t="shared" si="5"/>
        <v/>
      </c>
      <c r="R57" s="105"/>
      <c r="S57" s="111"/>
      <c r="T57" s="58"/>
      <c r="U57" s="58"/>
      <c r="V57" s="70"/>
      <c r="W57" s="70"/>
      <c r="X57" s="70"/>
      <c r="Y57" s="70"/>
      <c r="Z57" s="58"/>
      <c r="AA57" s="58"/>
      <c r="AB57" s="58"/>
      <c r="AC57" s="47"/>
      <c r="AD57" s="47"/>
      <c r="AE57" s="47"/>
      <c r="AF57" s="47"/>
      <c r="AG57" s="47"/>
      <c r="AH57" s="47"/>
      <c r="AI57" s="8"/>
      <c r="AJ57" s="9"/>
      <c r="AK57" s="9"/>
      <c r="AL57" s="9"/>
      <c r="AM57" s="9"/>
      <c r="AN57" s="9"/>
      <c r="AO57" s="9"/>
      <c r="AP57" s="9"/>
    </row>
    <row r="58" spans="1:42" s="10" customFormat="1" ht="18" customHeight="1" x14ac:dyDescent="0.3">
      <c r="A58" s="140"/>
      <c r="B58" s="298"/>
      <c r="C58" s="333"/>
      <c r="D58" s="334"/>
      <c r="E58" s="127"/>
      <c r="F58" s="122"/>
      <c r="G58" s="13"/>
      <c r="H58" s="100"/>
      <c r="I58" s="255" t="str">
        <f>IF($H58=2,2,"")</f>
        <v/>
      </c>
      <c r="J58" s="256"/>
      <c r="K58" s="257" t="str">
        <f>IF($H58=2,2,"")</f>
        <v/>
      </c>
      <c r="L58" s="256"/>
      <c r="M58" s="257" t="str">
        <f>IF($H58=2,2,"")</f>
        <v/>
      </c>
      <c r="N58" s="256"/>
      <c r="O58" s="257" t="str">
        <f>IF($H58=2,2,"")</f>
        <v/>
      </c>
      <c r="P58" s="260"/>
      <c r="Q58" s="105" t="str">
        <f t="shared" si="5"/>
        <v/>
      </c>
      <c r="R58" s="105"/>
      <c r="S58" s="111"/>
      <c r="T58" s="58"/>
      <c r="U58" s="58"/>
      <c r="V58" s="70"/>
      <c r="W58" s="70"/>
      <c r="X58" s="70"/>
      <c r="Y58" s="70"/>
      <c r="Z58" s="58"/>
      <c r="AA58" s="58"/>
      <c r="AB58" s="58"/>
      <c r="AC58" s="47"/>
      <c r="AD58" s="47"/>
      <c r="AE58" s="47"/>
      <c r="AF58" s="47"/>
      <c r="AG58" s="47"/>
      <c r="AH58" s="47"/>
      <c r="AI58" s="8"/>
      <c r="AJ58" s="9"/>
      <c r="AK58" s="9"/>
      <c r="AL58" s="9"/>
      <c r="AM58" s="9"/>
      <c r="AN58" s="9"/>
      <c r="AO58" s="9"/>
      <c r="AP58" s="9"/>
    </row>
    <row r="59" spans="1:42" s="10" customFormat="1" ht="18" customHeight="1" thickBot="1" x14ac:dyDescent="0.35">
      <c r="A59" s="140"/>
      <c r="B59" s="299"/>
      <c r="C59" s="335"/>
      <c r="D59" s="336"/>
      <c r="E59" s="129"/>
      <c r="F59" s="123"/>
      <c r="G59" s="14"/>
      <c r="H59" s="125"/>
      <c r="I59" s="310" t="str">
        <f>IF($H59=1,1,"")</f>
        <v/>
      </c>
      <c r="J59" s="311"/>
      <c r="K59" s="312" t="str">
        <f t="shared" ref="K59" si="23">IF($H59=1,1,"")</f>
        <v/>
      </c>
      <c r="L59" s="311"/>
      <c r="M59" s="312" t="str">
        <f t="shared" ref="M59" si="24">IF($H59=1,1,"")</f>
        <v/>
      </c>
      <c r="N59" s="311"/>
      <c r="O59" s="259" t="str">
        <f t="shared" ref="O59" si="25">IF($H59=1,1,"")</f>
        <v/>
      </c>
      <c r="P59" s="256"/>
      <c r="Q59" s="106" t="str">
        <f t="shared" si="5"/>
        <v/>
      </c>
      <c r="R59" s="106"/>
      <c r="S59" s="113"/>
      <c r="T59" s="58"/>
      <c r="U59" s="58"/>
      <c r="V59" s="70"/>
      <c r="W59" s="70"/>
      <c r="X59" s="70"/>
      <c r="Y59" s="70"/>
      <c r="Z59" s="58"/>
      <c r="AA59" s="58"/>
      <c r="AB59" s="58"/>
      <c r="AC59" s="47"/>
      <c r="AD59" s="47"/>
      <c r="AE59" s="47"/>
      <c r="AF59" s="47"/>
      <c r="AG59" s="47"/>
      <c r="AH59" s="47"/>
      <c r="AI59" s="8"/>
      <c r="AJ59" s="9"/>
      <c r="AK59" s="9"/>
      <c r="AL59" s="9"/>
      <c r="AM59" s="9"/>
      <c r="AN59" s="9"/>
      <c r="AO59" s="9"/>
      <c r="AP59" s="9"/>
    </row>
    <row r="60" spans="1:42" s="10" customFormat="1" ht="18" customHeight="1" x14ac:dyDescent="0.25">
      <c r="A60" s="140"/>
      <c r="B60" s="283" t="s">
        <v>119</v>
      </c>
      <c r="C60" s="120"/>
      <c r="D60" s="120"/>
      <c r="E60" s="121"/>
      <c r="F60" s="87" t="s">
        <v>122</v>
      </c>
      <c r="G60" s="83" t="s">
        <v>123</v>
      </c>
      <c r="H60" s="308" t="s">
        <v>120</v>
      </c>
      <c r="I60" s="313">
        <f>SUM(I28:J59)</f>
        <v>6</v>
      </c>
      <c r="J60" s="235"/>
      <c r="K60" s="235">
        <f>SUM(K28:L59)</f>
        <v>6</v>
      </c>
      <c r="L60" s="235"/>
      <c r="M60" s="235">
        <f>SUM(M28:N59)</f>
        <v>6</v>
      </c>
      <c r="N60" s="235"/>
      <c r="O60" s="235">
        <f>SUM(O28:P59)</f>
        <v>6</v>
      </c>
      <c r="P60" s="235"/>
      <c r="Q60" s="237">
        <f>SUM(I60:P60)</f>
        <v>24</v>
      </c>
      <c r="R60" s="303">
        <f>SUM(R28:R59)</f>
        <v>12</v>
      </c>
      <c r="S60" s="237">
        <f>IF(AA32=4,SUM(S28:S59)-4,IF(AA32=5,SUM(S28:S59)-8,SUM((S28:S59))))</f>
        <v>8</v>
      </c>
      <c r="T60" s="58"/>
      <c r="U60" s="58"/>
      <c r="V60" s="70"/>
      <c r="W60" s="70"/>
      <c r="X60" s="70"/>
      <c r="Y60" s="70"/>
      <c r="Z60" s="58"/>
      <c r="AA60" s="58"/>
      <c r="AB60" s="58"/>
      <c r="AC60" s="47"/>
      <c r="AD60" s="47"/>
      <c r="AE60" s="47"/>
      <c r="AF60" s="47"/>
      <c r="AG60" s="47"/>
      <c r="AH60" s="47"/>
      <c r="AI60" s="8"/>
      <c r="AJ60" s="9"/>
      <c r="AK60" s="9"/>
      <c r="AL60" s="9"/>
      <c r="AM60" s="9"/>
      <c r="AN60" s="9"/>
      <c r="AO60" s="9"/>
      <c r="AP60" s="9"/>
    </row>
    <row r="61" spans="1:42" ht="18" customHeight="1" thickBot="1" x14ac:dyDescent="0.3">
      <c r="B61" s="284"/>
      <c r="C61" s="40"/>
      <c r="D61" s="40"/>
      <c r="E61" s="41"/>
      <c r="F61" s="88" t="str">
        <f>IF(AND(COUNTIF(F28:F46,"S")=3,COUNTIF(F28:F37,"M")+COUNTIF(F38:F55,"M")=2),"ok","Fehler")</f>
        <v>Fehler</v>
      </c>
      <c r="G61" s="50" t="str">
        <f>IF(COUNTIF(G28:G46,5)=3,"ok","Fehler")</f>
        <v>Fehler</v>
      </c>
      <c r="H61" s="309"/>
      <c r="I61" s="314"/>
      <c r="J61" s="236"/>
      <c r="K61" s="236"/>
      <c r="L61" s="236"/>
      <c r="M61" s="236"/>
      <c r="N61" s="236"/>
      <c r="O61" s="236"/>
      <c r="P61" s="236"/>
      <c r="Q61" s="238"/>
      <c r="R61" s="304"/>
      <c r="S61" s="238"/>
    </row>
    <row r="62" spans="1:42" ht="18" customHeight="1" x14ac:dyDescent="0.3">
      <c r="B62" s="300" t="s">
        <v>156</v>
      </c>
      <c r="C62" s="300"/>
      <c r="D62" s="72"/>
      <c r="E62" s="254" t="str">
        <f>IF(OR($AA$32&lt;3,$AA$28&lt;1,$AA30&lt;1),"Bitte drei Fächer aus den Sprachen (mind. 1) und Naturwissenschaften (mind. 1) belegen !",IF($AA$32&gt;3,"Aus FS und NW müssen nur drei Fächer angerechnet werden; die Summe stimmt aber.",""))</f>
        <v>Bitte drei Fächer aus den Sprachen (mind. 1) und Naturwissenschaften (mind. 1) belegen !</v>
      </c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</row>
    <row r="63" spans="1:42" ht="18" customHeight="1" x14ac:dyDescent="0.3">
      <c r="B63" s="145" t="s">
        <v>157</v>
      </c>
      <c r="C63" s="145"/>
      <c r="D63" s="73"/>
      <c r="E63" s="254" t="str">
        <f>IF(AND(AND($G$33="",$G$34=""),AND($H$33="",$H$34="")),"Bitte noch Bildende Kunst oder Musik belegen !",IF(COUNTIF(I33,2)+COUNTIF(I34,2)&gt;1,"Es darf nur ein 2-stündiger Kurs in Bildender Kunst oder Musik gewählt werden!",""))</f>
        <v>Bitte noch Bildende Kunst oder Musik belegen !</v>
      </c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</row>
    <row r="64" spans="1:42" ht="18" customHeight="1" x14ac:dyDescent="0.3">
      <c r="B64" s="145" t="s">
        <v>158</v>
      </c>
      <c r="C64" s="145"/>
      <c r="E64" s="254" t="str">
        <f>IF(AND(AND($G$39="",$G$40="",$G$41=""),AND($H$39="",$H$40="",H$41="")),"Bitte noch Religion oder Ethik belegen !",IF(COUNTIF(I39,2)+COUNTIF(I40,2)+COUNTIF(I41,2)&gt;1,"Es darf nur ein Kurs in Religion/Ethik gewählt werden !",""))</f>
        <v>Bitte noch Religion oder Ethik belegen !</v>
      </c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</row>
    <row r="65" spans="2:19" ht="18" customHeight="1" x14ac:dyDescent="0.3">
      <c r="B65" s="145" t="s">
        <v>159</v>
      </c>
      <c r="C65" s="145"/>
      <c r="E65" s="254" t="str">
        <f>IF($R$60&lt;42,"Bitte noch zusätzliche Kurse belegen (es müssen mindestens 42 sein) !",IF(S60&gt;40,"Bitte andere Prüfungsfächer wählen (es dürfen nur 40 Kurse angerechnet werden) !",IF($Q$60&lt;128,"Bitte noch Kurse wählen (128 Stunden müssen belegt werden) !","")))</f>
        <v>Bitte noch zusätzliche Kurse belegen (es müssen mindestens 42 sein) !</v>
      </c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</row>
    <row r="67" spans="2:19" ht="15.6" x14ac:dyDescent="0.3">
      <c r="E67" s="42" t="str">
        <f>IF($S$60&gt;42,"Bitte andere Prüfungsfächer wählen; es dürfen hier nur 42 Kurse stehen.","")</f>
        <v/>
      </c>
    </row>
  </sheetData>
  <sheetProtection sheet="1" selectLockedCells="1"/>
  <mergeCells count="218">
    <mergeCell ref="AF36:AG36"/>
    <mergeCell ref="K45:L45"/>
    <mergeCell ref="K38:L38"/>
    <mergeCell ref="K42:L42"/>
    <mergeCell ref="I43:J43"/>
    <mergeCell ref="I35:J35"/>
    <mergeCell ref="K35:L35"/>
    <mergeCell ref="M35:N35"/>
    <mergeCell ref="K36:L36"/>
    <mergeCell ref="M36:N36"/>
    <mergeCell ref="I44:J44"/>
    <mergeCell ref="I45:J45"/>
    <mergeCell ref="K43:L43"/>
    <mergeCell ref="O36:P36"/>
    <mergeCell ref="I37:J37"/>
    <mergeCell ref="K37:L37"/>
    <mergeCell ref="M37:N37"/>
    <mergeCell ref="O37:P37"/>
    <mergeCell ref="O35:P35"/>
    <mergeCell ref="I36:J36"/>
    <mergeCell ref="K44:L44"/>
    <mergeCell ref="I38:J38"/>
    <mergeCell ref="I42:J42"/>
    <mergeCell ref="I39:J39"/>
    <mergeCell ref="E63:S63"/>
    <mergeCell ref="I47:J47"/>
    <mergeCell ref="K47:L47"/>
    <mergeCell ref="O48:P48"/>
    <mergeCell ref="I55:J55"/>
    <mergeCell ref="K55:L55"/>
    <mergeCell ref="M55:N55"/>
    <mergeCell ref="O55:P55"/>
    <mergeCell ref="O51:P51"/>
    <mergeCell ref="I52:J52"/>
    <mergeCell ref="K52:L52"/>
    <mergeCell ref="M52:N52"/>
    <mergeCell ref="O52:P52"/>
    <mergeCell ref="R60:R61"/>
    <mergeCell ref="S60:S61"/>
    <mergeCell ref="E48:E49"/>
    <mergeCell ref="E50:E51"/>
    <mergeCell ref="H60:H61"/>
    <mergeCell ref="I59:J59"/>
    <mergeCell ref="K59:L59"/>
    <mergeCell ref="M59:N59"/>
    <mergeCell ref="O59:P59"/>
    <mergeCell ref="I60:J61"/>
    <mergeCell ref="K60:L61"/>
    <mergeCell ref="B64:C64"/>
    <mergeCell ref="B17:C17"/>
    <mergeCell ref="B18:C18"/>
    <mergeCell ref="B19:C19"/>
    <mergeCell ref="B20:C20"/>
    <mergeCell ref="B60:B61"/>
    <mergeCell ref="C34:D34"/>
    <mergeCell ref="C35:C38"/>
    <mergeCell ref="C22:D27"/>
    <mergeCell ref="B28:B34"/>
    <mergeCell ref="B35:B41"/>
    <mergeCell ref="B42:B45"/>
    <mergeCell ref="B48:B55"/>
    <mergeCell ref="B56:B59"/>
    <mergeCell ref="B22:B27"/>
    <mergeCell ref="C58:D58"/>
    <mergeCell ref="C59:D59"/>
    <mergeCell ref="C49:D49"/>
    <mergeCell ref="B62:C62"/>
    <mergeCell ref="B63:C63"/>
    <mergeCell ref="C48:D48"/>
    <mergeCell ref="C50:D50"/>
    <mergeCell ref="C51:D51"/>
    <mergeCell ref="E64:S64"/>
    <mergeCell ref="E62:S62"/>
    <mergeCell ref="M51:N51"/>
    <mergeCell ref="I58:J58"/>
    <mergeCell ref="K58:L58"/>
    <mergeCell ref="M58:N58"/>
    <mergeCell ref="O58:P58"/>
    <mergeCell ref="I46:J46"/>
    <mergeCell ref="K46:L46"/>
    <mergeCell ref="M46:N46"/>
    <mergeCell ref="O46:P46"/>
    <mergeCell ref="M47:N47"/>
    <mergeCell ref="O47:P47"/>
    <mergeCell ref="I48:J48"/>
    <mergeCell ref="K48:L48"/>
    <mergeCell ref="M48:N48"/>
    <mergeCell ref="I49:J49"/>
    <mergeCell ref="K49:L49"/>
    <mergeCell ref="M49:N49"/>
    <mergeCell ref="O49:P49"/>
    <mergeCell ref="I50:J50"/>
    <mergeCell ref="K50:L50"/>
    <mergeCell ref="M50:N50"/>
    <mergeCell ref="O50:P50"/>
    <mergeCell ref="E65:S65"/>
    <mergeCell ref="I40:J40"/>
    <mergeCell ref="I41:J41"/>
    <mergeCell ref="K39:L39"/>
    <mergeCell ref="K40:L40"/>
    <mergeCell ref="K41:L41"/>
    <mergeCell ref="I57:J57"/>
    <mergeCell ref="K57:L57"/>
    <mergeCell ref="M57:N57"/>
    <mergeCell ref="O57:P57"/>
    <mergeCell ref="I56:J56"/>
    <mergeCell ref="K56:L56"/>
    <mergeCell ref="M56:N56"/>
    <mergeCell ref="O56:P56"/>
    <mergeCell ref="I53:J53"/>
    <mergeCell ref="K53:L53"/>
    <mergeCell ref="M53:N53"/>
    <mergeCell ref="O53:P53"/>
    <mergeCell ref="I54:J54"/>
    <mergeCell ref="K54:L54"/>
    <mergeCell ref="M54:N54"/>
    <mergeCell ref="O54:P54"/>
    <mergeCell ref="I51:J51"/>
    <mergeCell ref="K51:L51"/>
    <mergeCell ref="M60:N61"/>
    <mergeCell ref="O60:P61"/>
    <mergeCell ref="Q60:Q61"/>
    <mergeCell ref="O44:P44"/>
    <mergeCell ref="O45:P45"/>
    <mergeCell ref="O38:P38"/>
    <mergeCell ref="O42:P42"/>
    <mergeCell ref="M39:N39"/>
    <mergeCell ref="M40:N40"/>
    <mergeCell ref="M41:N41"/>
    <mergeCell ref="O39:P39"/>
    <mergeCell ref="O40:P40"/>
    <mergeCell ref="O41:P41"/>
    <mergeCell ref="M38:N38"/>
    <mergeCell ref="M42:N42"/>
    <mergeCell ref="M43:N43"/>
    <mergeCell ref="M44:N44"/>
    <mergeCell ref="M45:N45"/>
    <mergeCell ref="O43:P43"/>
    <mergeCell ref="Q22:Q27"/>
    <mergeCell ref="R22:R27"/>
    <mergeCell ref="S22:S27"/>
    <mergeCell ref="Q4:S4"/>
    <mergeCell ref="M13:S13"/>
    <mergeCell ref="M31:N31"/>
    <mergeCell ref="I28:J28"/>
    <mergeCell ref="I29:J29"/>
    <mergeCell ref="M28:N28"/>
    <mergeCell ref="K30:L30"/>
    <mergeCell ref="K31:L31"/>
    <mergeCell ref="F22:F26"/>
    <mergeCell ref="G22:P26"/>
    <mergeCell ref="I30:J30"/>
    <mergeCell ref="I31:J31"/>
    <mergeCell ref="I32:J32"/>
    <mergeCell ref="I33:J33"/>
    <mergeCell ref="I34:J34"/>
    <mergeCell ref="K28:L28"/>
    <mergeCell ref="K29:L29"/>
    <mergeCell ref="K32:L32"/>
    <mergeCell ref="K33:L33"/>
    <mergeCell ref="O33:P33"/>
    <mergeCell ref="O34:P34"/>
    <mergeCell ref="O28:P28"/>
    <mergeCell ref="O29:P29"/>
    <mergeCell ref="O30:P30"/>
    <mergeCell ref="O31:P31"/>
    <mergeCell ref="O32:P32"/>
    <mergeCell ref="K34:L34"/>
    <mergeCell ref="O27:P27"/>
    <mergeCell ref="M33:N33"/>
    <mergeCell ref="M34:N34"/>
    <mergeCell ref="Q2:S2"/>
    <mergeCell ref="M12:S12"/>
    <mergeCell ref="H10:J10"/>
    <mergeCell ref="K10:S10"/>
    <mergeCell ref="E10:G10"/>
    <mergeCell ref="E11:G11"/>
    <mergeCell ref="E12:G12"/>
    <mergeCell ref="H12:L12"/>
    <mergeCell ref="B10:D10"/>
    <mergeCell ref="B11:D11"/>
    <mergeCell ref="B12:D12"/>
    <mergeCell ref="I11:J11"/>
    <mergeCell ref="K11:L11"/>
    <mergeCell ref="M11:N11"/>
    <mergeCell ref="O11:P11"/>
    <mergeCell ref="Q11:S11"/>
    <mergeCell ref="B9:G9"/>
    <mergeCell ref="H9:S9"/>
    <mergeCell ref="Q3:S3"/>
    <mergeCell ref="Q5:S5"/>
    <mergeCell ref="R7:S7"/>
    <mergeCell ref="P8:S8"/>
    <mergeCell ref="B7:L7"/>
    <mergeCell ref="B65:C65"/>
    <mergeCell ref="M14:S14"/>
    <mergeCell ref="H14:L14"/>
    <mergeCell ref="H13:L13"/>
    <mergeCell ref="E13:G13"/>
    <mergeCell ref="E14:G14"/>
    <mergeCell ref="B13:D13"/>
    <mergeCell ref="B14:D14"/>
    <mergeCell ref="M29:N29"/>
    <mergeCell ref="M30:N30"/>
    <mergeCell ref="E53:E55"/>
    <mergeCell ref="C57:D57"/>
    <mergeCell ref="C56:D56"/>
    <mergeCell ref="E29:E32"/>
    <mergeCell ref="E33:E34"/>
    <mergeCell ref="E36:E37"/>
    <mergeCell ref="E39:E41"/>
    <mergeCell ref="E43:E45"/>
    <mergeCell ref="C30:D30"/>
    <mergeCell ref="C31:D31"/>
    <mergeCell ref="C32:D32"/>
    <mergeCell ref="C33:D33"/>
    <mergeCell ref="E22:E27"/>
    <mergeCell ref="M32:N32"/>
  </mergeCells>
  <conditionalFormatting sqref="B17:B20">
    <cfRule type="expression" dxfId="28" priority="5">
      <formula>IF(AND($E$17="",$E$18="",$E$19="",$E$20=""),TRUE,FALSE)</formula>
    </cfRule>
  </conditionalFormatting>
  <conditionalFormatting sqref="B62:C65">
    <cfRule type="expression" dxfId="27" priority="1">
      <formula>IF(AND(E62="",E63="",E64="",E65=""),TRUE,FALSE)</formula>
    </cfRule>
  </conditionalFormatting>
  <conditionalFormatting sqref="E62:S62">
    <cfRule type="expression" dxfId="26" priority="16">
      <formula>IF(AA32&gt;3,TRUE,FALSE)</formula>
    </cfRule>
  </conditionalFormatting>
  <conditionalFormatting sqref="F61:G61">
    <cfRule type="expression" dxfId="25" priority="45">
      <formula>IF(F61="ok",TRUE,FALSE)</formula>
    </cfRule>
  </conditionalFormatting>
  <conditionalFormatting sqref="H28">
    <cfRule type="expression" dxfId="24" priority="64">
      <formula>IF($G28=5,TRUE,FALSE)</formula>
    </cfRule>
  </conditionalFormatting>
  <conditionalFormatting sqref="H29">
    <cfRule type="expression" dxfId="23" priority="79">
      <formula>IF(AA32&gt;2,TRUE,FALSE)</formula>
    </cfRule>
  </conditionalFormatting>
  <conditionalFormatting sqref="H29:H32">
    <cfRule type="expression" dxfId="22" priority="48">
      <formula>IF(OR(G29&lt;&gt;"",H29&lt;&gt;""),TRUE,FALSE)</formula>
    </cfRule>
  </conditionalFormatting>
  <conditionalFormatting sqref="H30">
    <cfRule type="expression" dxfId="21" priority="86">
      <formula>IF(AA32&gt;2,TRUE,FALSE)</formula>
    </cfRule>
  </conditionalFormatting>
  <conditionalFormatting sqref="H31">
    <cfRule type="expression" dxfId="20" priority="40">
      <formula>IF(AA32&gt;2,TRUE,FALSE)</formula>
    </cfRule>
  </conditionalFormatting>
  <conditionalFormatting sqref="H32">
    <cfRule type="expression" dxfId="19" priority="81">
      <formula>IF(AA32&gt;2,TRUE,FALSE)</formula>
    </cfRule>
  </conditionalFormatting>
  <conditionalFormatting sqref="H33:H34">
    <cfRule type="expression" dxfId="18" priority="52">
      <formula>IF(OR($G$33=5,$G$34=5,$G$33=2,$G$34=2),TRUE,FALSE)</formula>
    </cfRule>
    <cfRule type="expression" dxfId="17" priority="53">
      <formula>IF(OR($H$33=2,$H$34=2),TRUE,FALSE)</formula>
    </cfRule>
  </conditionalFormatting>
  <conditionalFormatting sqref="H39:H41">
    <cfRule type="expression" dxfId="16" priority="72">
      <formula>IF(OR($I$39=2,$I$40=2,$I$41=2,$I$39=5,$I$40=5,$I$41=5),TRUE,FALSE)</formula>
    </cfRule>
  </conditionalFormatting>
  <conditionalFormatting sqref="H40">
    <cfRule type="expression" dxfId="15" priority="70">
      <formula>IF(OR($H39=2,$H41=2),TRUE,FALSE)</formula>
    </cfRule>
  </conditionalFormatting>
  <conditionalFormatting sqref="H43">
    <cfRule type="expression" dxfId="14" priority="87">
      <formula>IF(AA32&gt;2,TRUE,FALSE)</formula>
    </cfRule>
  </conditionalFormatting>
  <conditionalFormatting sqref="H43:H45">
    <cfRule type="expression" dxfId="13" priority="32">
      <formula>IF(OR(G43&lt;&gt;"",H43&lt;&gt;""),TRUE,FALSE)</formula>
    </cfRule>
  </conditionalFormatting>
  <conditionalFormatting sqref="H44">
    <cfRule type="expression" dxfId="12" priority="33">
      <formula>IF(AA32&gt;2,TRUE,FALSE)</formula>
    </cfRule>
  </conditionalFormatting>
  <conditionalFormatting sqref="H45">
    <cfRule type="expression" dxfId="11" priority="92">
      <formula>IF(AA32&gt;2,TRUE,FALSE)</formula>
    </cfRule>
  </conditionalFormatting>
  <conditionalFormatting sqref="P2">
    <cfRule type="expression" dxfId="10" priority="76" stopIfTrue="1">
      <formula>IF(OR(AND($Z$2=FALSE,$Z$4=FALSE),AND($Z$2=TRUE,$Z$4=FALSE)),TRUE,FALSE)</formula>
    </cfRule>
    <cfRule type="expression" dxfId="9" priority="77" stopIfTrue="1">
      <formula>IF(AND($Z$2=TRUE,$Z$4=TRUE),TRUE,FALSE)</formula>
    </cfRule>
    <cfRule type="expression" dxfId="8" priority="78" stopIfTrue="1">
      <formula>IF(AND($Z$4=TRUE,$Z$2=FALSE),TRUE,FALSE)</formula>
    </cfRule>
  </conditionalFormatting>
  <conditionalFormatting sqref="P4">
    <cfRule type="expression" dxfId="7" priority="73" stopIfTrue="1">
      <formula>IF(OR(AND($Z$2=FALSE,$Z$4=FALSE),AND($Z$4=TRUE,$Z$2=FALSE)),TRUE,FALSE)</formula>
    </cfRule>
    <cfRule type="expression" dxfId="6" priority="74" stopIfTrue="1">
      <formula>IF(AND($Z$2=TRUE,$Z$4=TRUE),TRUE,FALSE)</formula>
    </cfRule>
    <cfRule type="expression" dxfId="5" priority="75" stopIfTrue="1">
      <formula>IF(AND($Z$2=TRUE,$Z$4=FALSE),TRUE,FALSE)</formula>
    </cfRule>
  </conditionalFormatting>
  <conditionalFormatting sqref="S29">
    <cfRule type="expression" dxfId="4" priority="93">
      <formula>IF(AND($AA$32&gt;3,$G29="",$S$29&lt;&gt;""),TRUE,FALSE)</formula>
    </cfRule>
  </conditionalFormatting>
  <conditionalFormatting sqref="S30:S31 S43:S45">
    <cfRule type="expression" dxfId="3" priority="28">
      <formula>IF(AND($AA$32&gt;3,$G30="",S30&lt;&gt;""),TRUE,FALSE)</formula>
    </cfRule>
  </conditionalFormatting>
  <conditionalFormatting sqref="S32">
    <cfRule type="expression" dxfId="2" priority="29">
      <formula>IF(AND($AA$32&gt;3,$G34="",S32&lt;&gt;""),TRUE,FALSE)</formula>
    </cfRule>
  </conditionalFormatting>
  <conditionalFormatting sqref="S60:S61">
    <cfRule type="expression" dxfId="1" priority="18">
      <formula>IF(AA32&gt;3,TRUE,FALSE)</formula>
    </cfRule>
    <cfRule type="expression" dxfId="0" priority="19">
      <formula>IF(AA32&gt;3,TRUE,FALSE)</formula>
    </cfRule>
  </conditionalFormatting>
  <dataValidations count="12">
    <dataValidation type="whole" allowBlank="1" showInputMessage="1" showErrorMessage="1" error="Hier kann nur 3 eingetragen werden." sqref="H29:H32 H43:H45" xr:uid="{00000000-0002-0000-0000-000000000000}">
      <formula1>3</formula1>
      <formula2>3</formula2>
    </dataValidation>
    <dataValidation type="whole" allowBlank="1" showInputMessage="1" showErrorMessage="1" error="Hier kann nur 2 eingetragen werden." sqref="H58 H39:H41 H48:H55 H33:H34" xr:uid="{00000000-0002-0000-0000-000001000000}">
      <formula1>2</formula1>
      <formula2>2</formula2>
    </dataValidation>
    <dataValidation type="whole" allowBlank="1" showInputMessage="1" showErrorMessage="1" error="Hier kann nur 1 eingetragen werden." sqref="H56:H57 H59" xr:uid="{00000000-0002-0000-0000-000002000000}">
      <formula1>1</formula1>
      <formula2>1</formula2>
    </dataValidation>
    <dataValidation type="list" allowBlank="1" showInputMessage="1" showErrorMessage="1" sqref="E10:G10" xr:uid="{00000000-0002-0000-0000-000003000000}">
      <formula1>$U$9:$U$17</formula1>
    </dataValidation>
    <dataValidation type="list" allowBlank="1" showInputMessage="1" showErrorMessage="1" sqref="E12:G12" xr:uid="{00000000-0002-0000-0000-000004000000}">
      <formula1>$W$9:$W$27</formula1>
    </dataValidation>
    <dataValidation type="list" allowBlank="1" showInputMessage="1" showErrorMessage="1" sqref="E13:G13" xr:uid="{00000000-0002-0000-0000-000005000000}">
      <formula1>$X$9:$X$30</formula1>
    </dataValidation>
    <dataValidation type="list" allowBlank="1" showInputMessage="1" showErrorMessage="1" sqref="I11:J11" xr:uid="{00000000-0002-0000-0000-000006000000}">
      <formula1>$T$4:$T$8</formula1>
    </dataValidation>
    <dataValidation type="list" allowBlank="1" showInputMessage="1" showErrorMessage="1" sqref="M11:N11" xr:uid="{00000000-0002-0000-0000-000007000000}">
      <formula1>$T$14:$T$15</formula1>
    </dataValidation>
    <dataValidation type="list" allowBlank="1" showInputMessage="1" showErrorMessage="1" sqref="Q11:S11" xr:uid="{00000000-0002-0000-0000-000008000000}">
      <formula1>$T$17:$T$22</formula1>
    </dataValidation>
    <dataValidation type="list" allowBlank="1" showInputMessage="1" showErrorMessage="1" sqref="D47" xr:uid="{00000000-0002-0000-0000-000009000000}">
      <formula1>$U$46:$U$49</formula1>
    </dataValidation>
    <dataValidation type="list" allowBlank="1" showInputMessage="1" showErrorMessage="1" sqref="E11:G11" xr:uid="{00000000-0002-0000-0000-00000A000000}">
      <formula1>$V$9:$V$17</formula1>
    </dataValidation>
    <dataValidation type="list" allowBlank="1" showInputMessage="1" showErrorMessage="1" sqref="E14:G14" xr:uid="{00000000-0002-0000-0000-00000B000000}">
      <formula1>$Y$9:$Y$31</formula1>
    </dataValidation>
  </dataValidations>
  <pageMargins left="0.78" right="0.46" top="0.61" bottom="0.6" header="0.4921259845" footer="0.4921259845"/>
  <pageSetup paperSize="9" scale="65" orientation="portrait" r:id="rId1"/>
  <headerFooter alignWithMargins="0"/>
  <ignoredErrors>
    <ignoredError sqref="I58 K58 M58 O58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15</xdr:col>
                    <xdr:colOff>60960</xdr:colOff>
                    <xdr:row>0</xdr:row>
                    <xdr:rowOff>160020</xdr:rowOff>
                  </from>
                  <to>
                    <xdr:col>16</xdr:col>
                    <xdr:colOff>45720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15</xdr:col>
                    <xdr:colOff>60960</xdr:colOff>
                    <xdr:row>3</xdr:row>
                    <xdr:rowOff>0</xdr:rowOff>
                  </from>
                  <to>
                    <xdr:col>16</xdr:col>
                    <xdr:colOff>45720</xdr:colOff>
                    <xdr:row>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2</xdr:col>
                    <xdr:colOff>266700</xdr:colOff>
                    <xdr:row>15</xdr:row>
                    <xdr:rowOff>76200</xdr:rowOff>
                  </from>
                  <to>
                    <xdr:col>3</xdr:col>
                    <xdr:colOff>167640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10</xdr:col>
                    <xdr:colOff>281940</xdr:colOff>
                    <xdr:row>14</xdr:row>
                    <xdr:rowOff>22860</xdr:rowOff>
                  </from>
                  <to>
                    <xdr:col>12</xdr:col>
                    <xdr:colOff>198120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10</xdr:col>
                    <xdr:colOff>266700</xdr:colOff>
                    <xdr:row>15</xdr:row>
                    <xdr:rowOff>76200</xdr:rowOff>
                  </from>
                  <to>
                    <xdr:col>11</xdr:col>
                    <xdr:colOff>266700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1</xdr:col>
                    <xdr:colOff>281940</xdr:colOff>
                    <xdr:row>14</xdr:row>
                    <xdr:rowOff>22860</xdr:rowOff>
                  </from>
                  <to>
                    <xdr:col>1</xdr:col>
                    <xdr:colOff>838200</xdr:colOff>
                    <xdr:row>15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workbookViewId="0">
      <selection activeCell="B8" sqref="B8"/>
    </sheetView>
  </sheetViews>
  <sheetFormatPr baseColWidth="10" defaultRowHeight="13.2" x14ac:dyDescent="0.25"/>
  <sheetData>
    <row r="1" spans="1:8" ht="28.2" x14ac:dyDescent="0.5">
      <c r="A1" s="130" t="s">
        <v>133</v>
      </c>
      <c r="B1" s="131"/>
      <c r="C1" s="131"/>
      <c r="D1" s="132"/>
      <c r="E1" s="132"/>
      <c r="F1" s="132"/>
      <c r="G1" s="132"/>
      <c r="H1" s="132"/>
    </row>
    <row r="2" spans="1:8" ht="20.399999999999999" x14ac:dyDescent="0.35">
      <c r="A2" s="133"/>
      <c r="B2" s="133"/>
      <c r="C2" s="133"/>
      <c r="D2" s="132"/>
      <c r="E2" s="132"/>
      <c r="F2" s="132"/>
      <c r="G2" s="132"/>
      <c r="H2" s="132"/>
    </row>
    <row r="3" spans="1:8" ht="20.399999999999999" x14ac:dyDescent="0.35">
      <c r="A3" s="133" t="s">
        <v>134</v>
      </c>
      <c r="B3" s="133"/>
      <c r="C3" s="133"/>
      <c r="D3" s="132"/>
      <c r="E3" s="132"/>
      <c r="F3" s="132"/>
      <c r="G3" s="132"/>
      <c r="H3" s="132"/>
    </row>
    <row r="4" spans="1:8" ht="20.399999999999999" x14ac:dyDescent="0.35">
      <c r="A4" s="133" t="s">
        <v>0</v>
      </c>
      <c r="B4" s="133"/>
      <c r="C4" s="133"/>
      <c r="D4" s="132"/>
      <c r="E4" s="132"/>
      <c r="F4" s="132"/>
      <c r="G4" s="132"/>
      <c r="H4" s="132"/>
    </row>
    <row r="5" spans="1:8" ht="20.399999999999999" x14ac:dyDescent="0.35">
      <c r="A5" s="133"/>
      <c r="B5" s="133"/>
      <c r="C5" s="133"/>
      <c r="D5" s="132"/>
      <c r="E5" s="132"/>
      <c r="F5" s="132"/>
      <c r="G5" s="132"/>
      <c r="H5" s="132"/>
    </row>
    <row r="6" spans="1:8" ht="21" x14ac:dyDescent="0.4">
      <c r="A6" s="133" t="s">
        <v>1</v>
      </c>
      <c r="B6" s="133" t="s">
        <v>160</v>
      </c>
      <c r="C6" s="133"/>
      <c r="D6" s="132"/>
      <c r="E6" s="132"/>
      <c r="F6" s="132"/>
      <c r="G6" s="132"/>
      <c r="H6" s="132"/>
    </row>
    <row r="7" spans="1:8" ht="20.399999999999999" x14ac:dyDescent="0.35">
      <c r="A7" s="133"/>
      <c r="B7" s="133" t="s">
        <v>187</v>
      </c>
      <c r="C7" s="133"/>
      <c r="D7" s="132"/>
      <c r="E7" s="132"/>
      <c r="F7" s="132"/>
      <c r="G7" s="132"/>
      <c r="H7" s="132"/>
    </row>
    <row r="8" spans="1:8" ht="20.399999999999999" x14ac:dyDescent="0.35">
      <c r="A8" s="133"/>
      <c r="B8" s="133"/>
      <c r="C8" s="133"/>
      <c r="D8" s="132"/>
      <c r="E8" s="132"/>
      <c r="F8" s="132"/>
      <c r="G8" s="132"/>
      <c r="H8" s="132"/>
    </row>
    <row r="9" spans="1:8" ht="21" x14ac:dyDescent="0.4">
      <c r="A9" s="133" t="s">
        <v>2</v>
      </c>
      <c r="B9" s="133" t="s">
        <v>161</v>
      </c>
      <c r="C9" s="133"/>
      <c r="D9" s="132"/>
      <c r="E9" s="132"/>
      <c r="F9" s="132"/>
      <c r="G9" s="132"/>
      <c r="H9" s="132"/>
    </row>
    <row r="10" spans="1:8" ht="20.399999999999999" x14ac:dyDescent="0.35">
      <c r="A10" s="133"/>
      <c r="B10" s="133" t="s">
        <v>171</v>
      </c>
      <c r="C10" s="133"/>
      <c r="D10" s="132"/>
      <c r="E10" s="132"/>
      <c r="F10" s="132"/>
      <c r="G10" s="132"/>
      <c r="H10" s="132"/>
    </row>
    <row r="11" spans="1:8" ht="20.399999999999999" x14ac:dyDescent="0.35">
      <c r="A11" s="133"/>
      <c r="B11" s="133" t="s">
        <v>126</v>
      </c>
      <c r="C11" s="133"/>
      <c r="D11" s="132"/>
      <c r="E11" s="132"/>
      <c r="F11" s="132"/>
      <c r="G11" s="132"/>
      <c r="H11" s="132"/>
    </row>
    <row r="12" spans="1:8" ht="20.399999999999999" x14ac:dyDescent="0.35">
      <c r="A12" s="133"/>
      <c r="B12" s="133"/>
      <c r="C12" s="133"/>
      <c r="D12" s="132"/>
      <c r="E12" s="132"/>
      <c r="F12" s="132"/>
      <c r="G12" s="132"/>
      <c r="H12" s="132"/>
    </row>
    <row r="13" spans="1:8" ht="21" x14ac:dyDescent="0.4">
      <c r="A13" s="133" t="s">
        <v>3</v>
      </c>
      <c r="B13" s="133" t="s">
        <v>162</v>
      </c>
      <c r="C13" s="133"/>
      <c r="D13" s="132"/>
      <c r="E13" s="132"/>
      <c r="F13" s="132"/>
      <c r="G13" s="132"/>
      <c r="H13" s="132"/>
    </row>
    <row r="14" spans="1:8" ht="20.399999999999999" x14ac:dyDescent="0.35">
      <c r="A14" s="133"/>
      <c r="B14" s="133" t="s">
        <v>172</v>
      </c>
      <c r="C14" s="133"/>
      <c r="D14" s="132"/>
      <c r="E14" s="132"/>
      <c r="F14" s="132"/>
      <c r="G14" s="132"/>
      <c r="H14" s="132"/>
    </row>
    <row r="15" spans="1:8" ht="20.399999999999999" x14ac:dyDescent="0.35">
      <c r="A15" s="133"/>
      <c r="B15" s="133" t="s">
        <v>135</v>
      </c>
      <c r="C15" s="133"/>
      <c r="D15" s="132"/>
      <c r="E15" s="132"/>
      <c r="F15" s="132"/>
      <c r="G15" s="132"/>
      <c r="H15" s="132"/>
    </row>
    <row r="16" spans="1:8" ht="20.399999999999999" x14ac:dyDescent="0.35">
      <c r="A16" s="133"/>
      <c r="B16" s="133"/>
      <c r="C16" s="133"/>
      <c r="D16" s="132"/>
      <c r="E16" s="132"/>
      <c r="F16" s="132"/>
      <c r="G16" s="132"/>
      <c r="H16" s="132"/>
    </row>
    <row r="17" spans="1:8" ht="21" x14ac:dyDescent="0.4">
      <c r="A17" s="133" t="s">
        <v>4</v>
      </c>
      <c r="B17" s="133" t="s">
        <v>163</v>
      </c>
      <c r="C17" s="133"/>
      <c r="D17" s="132"/>
      <c r="E17" s="132"/>
      <c r="F17" s="132"/>
      <c r="G17" s="132"/>
      <c r="H17" s="132"/>
    </row>
    <row r="18" spans="1:8" ht="20.399999999999999" x14ac:dyDescent="0.35">
      <c r="A18" s="133"/>
      <c r="B18" s="134" t="s">
        <v>136</v>
      </c>
      <c r="C18" s="133"/>
      <c r="D18" s="132"/>
      <c r="E18" s="132"/>
      <c r="F18" s="132"/>
      <c r="G18" s="132"/>
      <c r="H18" s="132"/>
    </row>
    <row r="19" spans="1:8" ht="20.399999999999999" x14ac:dyDescent="0.35">
      <c r="A19" s="133"/>
      <c r="B19" s="134" t="s">
        <v>137</v>
      </c>
      <c r="C19" s="133"/>
      <c r="D19" s="132"/>
      <c r="E19" s="132"/>
      <c r="F19" s="132"/>
      <c r="G19" s="132"/>
      <c r="H19" s="132"/>
    </row>
    <row r="20" spans="1:8" ht="20.399999999999999" x14ac:dyDescent="0.35">
      <c r="A20" s="133"/>
      <c r="B20" s="134" t="s">
        <v>138</v>
      </c>
      <c r="C20" s="133"/>
      <c r="D20" s="132"/>
      <c r="E20" s="132"/>
      <c r="F20" s="132"/>
      <c r="G20" s="132"/>
      <c r="H20" s="132"/>
    </row>
    <row r="21" spans="1:8" ht="20.399999999999999" x14ac:dyDescent="0.35">
      <c r="A21" s="133"/>
      <c r="B21" s="134" t="s">
        <v>185</v>
      </c>
      <c r="C21" s="133"/>
      <c r="D21" s="132"/>
      <c r="E21" s="132"/>
      <c r="F21" s="132"/>
      <c r="G21" s="132"/>
      <c r="H21" s="132"/>
    </row>
    <row r="22" spans="1:8" ht="20.399999999999999" x14ac:dyDescent="0.35">
      <c r="A22" s="133"/>
      <c r="B22" s="134" t="s">
        <v>186</v>
      </c>
      <c r="C22" s="133"/>
      <c r="D22" s="132"/>
      <c r="E22" s="132"/>
      <c r="F22" s="132"/>
      <c r="G22" s="132"/>
      <c r="H22" s="132"/>
    </row>
    <row r="23" spans="1:8" ht="20.399999999999999" x14ac:dyDescent="0.35">
      <c r="A23" s="133"/>
      <c r="B23" s="134" t="s">
        <v>139</v>
      </c>
      <c r="C23" s="133"/>
      <c r="D23" s="132"/>
      <c r="E23" s="132"/>
      <c r="F23" s="132"/>
      <c r="G23" s="132"/>
      <c r="H23" s="132"/>
    </row>
    <row r="24" spans="1:8" ht="20.399999999999999" x14ac:dyDescent="0.35">
      <c r="A24" s="133"/>
      <c r="B24" s="133"/>
      <c r="C24" s="133"/>
      <c r="D24" s="132"/>
      <c r="E24" s="132"/>
      <c r="F24" s="132"/>
      <c r="G24" s="132"/>
      <c r="H24" s="132"/>
    </row>
    <row r="25" spans="1:8" ht="21" x14ac:dyDescent="0.4">
      <c r="A25" s="133" t="s">
        <v>5</v>
      </c>
      <c r="B25" s="133" t="s">
        <v>164</v>
      </c>
      <c r="C25" s="133"/>
      <c r="D25" s="132"/>
      <c r="E25" s="132"/>
      <c r="F25" s="132"/>
      <c r="G25" s="132"/>
      <c r="H25" s="132"/>
    </row>
    <row r="26" spans="1:8" ht="20.399999999999999" x14ac:dyDescent="0.35">
      <c r="A26" s="133"/>
      <c r="B26" s="134" t="s">
        <v>140</v>
      </c>
      <c r="C26" s="133"/>
      <c r="D26" s="132"/>
      <c r="E26" s="132"/>
      <c r="F26" s="132"/>
      <c r="G26" s="132"/>
      <c r="H26" s="132"/>
    </row>
    <row r="27" spans="1:8" ht="20.399999999999999" x14ac:dyDescent="0.35">
      <c r="A27" s="133"/>
      <c r="B27" s="133" t="s">
        <v>141</v>
      </c>
      <c r="C27" s="133"/>
      <c r="D27" s="132"/>
      <c r="E27" s="132"/>
      <c r="F27" s="132"/>
      <c r="G27" s="132"/>
      <c r="H27" s="132"/>
    </row>
    <row r="28" spans="1:8" ht="20.399999999999999" x14ac:dyDescent="0.35">
      <c r="A28" s="133"/>
      <c r="B28" s="135" t="s">
        <v>142</v>
      </c>
      <c r="C28" s="133"/>
      <c r="D28" s="132"/>
      <c r="E28" s="132"/>
      <c r="F28" s="132"/>
      <c r="G28" s="132"/>
      <c r="H28" s="132"/>
    </row>
    <row r="29" spans="1:8" ht="20.399999999999999" x14ac:dyDescent="0.35">
      <c r="A29" s="133"/>
      <c r="B29" s="135" t="s">
        <v>143</v>
      </c>
      <c r="C29" s="133"/>
      <c r="D29" s="132"/>
      <c r="E29" s="132"/>
      <c r="F29" s="132"/>
      <c r="G29" s="132"/>
      <c r="H29" s="132"/>
    </row>
    <row r="30" spans="1:8" ht="20.399999999999999" x14ac:dyDescent="0.35">
      <c r="A30" s="133"/>
      <c r="B30" s="133"/>
      <c r="C30" s="133"/>
      <c r="D30" s="132"/>
      <c r="E30" s="132"/>
      <c r="F30" s="132"/>
      <c r="G30" s="132"/>
      <c r="H30" s="132"/>
    </row>
    <row r="31" spans="1:8" ht="20.399999999999999" x14ac:dyDescent="0.35">
      <c r="A31" s="133" t="s">
        <v>6</v>
      </c>
      <c r="B31" s="133" t="s">
        <v>182</v>
      </c>
      <c r="C31" s="133"/>
      <c r="D31" s="132"/>
      <c r="E31" s="132"/>
      <c r="F31" s="132"/>
      <c r="G31" s="132"/>
      <c r="H31" s="132"/>
    </row>
    <row r="32" spans="1:8" ht="20.399999999999999" x14ac:dyDescent="0.35">
      <c r="A32" s="133"/>
      <c r="B32" s="133" t="s">
        <v>167</v>
      </c>
      <c r="C32" s="133"/>
      <c r="D32" s="132"/>
      <c r="E32" s="132"/>
      <c r="F32" s="132"/>
      <c r="G32" s="132"/>
      <c r="H32" s="132"/>
    </row>
    <row r="33" spans="1:8" ht="20.399999999999999" x14ac:dyDescent="0.35">
      <c r="A33" s="133"/>
      <c r="B33" s="133"/>
      <c r="C33" s="133"/>
      <c r="D33" s="132"/>
      <c r="E33" s="132"/>
      <c r="F33" s="132"/>
      <c r="G33" s="132"/>
      <c r="H33" s="132"/>
    </row>
    <row r="34" spans="1:8" ht="21" x14ac:dyDescent="0.4">
      <c r="A34" s="133" t="s">
        <v>7</v>
      </c>
      <c r="B34" s="133" t="s">
        <v>169</v>
      </c>
      <c r="C34" s="133"/>
      <c r="D34" s="132"/>
      <c r="E34" s="132"/>
      <c r="F34" s="132"/>
      <c r="G34" s="132"/>
      <c r="H34" s="132"/>
    </row>
    <row r="35" spans="1:8" ht="20.399999999999999" x14ac:dyDescent="0.35">
      <c r="A35" s="133"/>
      <c r="B35" s="133" t="s">
        <v>170</v>
      </c>
      <c r="C35" s="133"/>
      <c r="D35" s="132"/>
      <c r="E35" s="132"/>
      <c r="F35" s="132"/>
      <c r="G35" s="132"/>
      <c r="H35" s="132"/>
    </row>
    <row r="36" spans="1:8" ht="20.399999999999999" x14ac:dyDescent="0.35">
      <c r="A36" s="133"/>
      <c r="B36" s="133"/>
      <c r="C36" s="133"/>
      <c r="D36" s="132"/>
      <c r="E36" s="132"/>
      <c r="F36" s="132"/>
      <c r="G36" s="132"/>
      <c r="H36" s="132"/>
    </row>
    <row r="37" spans="1:8" ht="21" x14ac:dyDescent="0.4">
      <c r="A37" s="133" t="s">
        <v>8</v>
      </c>
      <c r="B37" s="133" t="s">
        <v>168</v>
      </c>
      <c r="C37" s="133"/>
      <c r="D37" s="132"/>
      <c r="E37" s="132"/>
      <c r="F37" s="132"/>
      <c r="G37" s="132"/>
      <c r="H37" s="132"/>
    </row>
    <row r="38" spans="1:8" ht="20.399999999999999" x14ac:dyDescent="0.35">
      <c r="A38" s="133"/>
      <c r="B38" s="133" t="s">
        <v>144</v>
      </c>
      <c r="C38" s="133"/>
      <c r="D38" s="132"/>
      <c r="E38" s="132"/>
      <c r="F38" s="132"/>
      <c r="G38" s="132"/>
      <c r="H38" s="132"/>
    </row>
    <row r="39" spans="1:8" ht="20.399999999999999" x14ac:dyDescent="0.35">
      <c r="A39" s="133"/>
      <c r="B39" s="133"/>
      <c r="C39" s="133"/>
      <c r="D39" s="132"/>
      <c r="E39" s="132"/>
      <c r="F39" s="132"/>
      <c r="G39" s="132"/>
      <c r="H39" s="132"/>
    </row>
    <row r="40" spans="1:8" ht="21" x14ac:dyDescent="0.4">
      <c r="A40" s="133" t="s">
        <v>8</v>
      </c>
      <c r="B40" s="133" t="s">
        <v>165</v>
      </c>
      <c r="C40" s="133"/>
      <c r="D40" s="132"/>
      <c r="E40" s="132"/>
      <c r="F40" s="132"/>
      <c r="G40" s="132"/>
      <c r="H40" s="132"/>
    </row>
    <row r="41" spans="1:8" ht="20.399999999999999" x14ac:dyDescent="0.35">
      <c r="A41" s="133"/>
      <c r="B41" s="133" t="s">
        <v>145</v>
      </c>
      <c r="C41" s="133"/>
      <c r="D41" s="132"/>
      <c r="E41" s="132"/>
      <c r="F41" s="132"/>
      <c r="G41" s="132"/>
      <c r="H41" s="132"/>
    </row>
    <row r="42" spans="1:8" ht="20.399999999999999" x14ac:dyDescent="0.35">
      <c r="A42" s="133"/>
      <c r="B42" s="133"/>
      <c r="C42" s="133"/>
      <c r="D42" s="132"/>
      <c r="E42" s="132"/>
      <c r="F42" s="132"/>
      <c r="G42" s="132"/>
      <c r="H42" s="132"/>
    </row>
    <row r="43" spans="1:8" ht="20.399999999999999" x14ac:dyDescent="0.35">
      <c r="A43" s="133" t="s">
        <v>9</v>
      </c>
      <c r="B43" s="133" t="s">
        <v>146</v>
      </c>
      <c r="C43" s="133"/>
      <c r="D43" s="132"/>
      <c r="E43" s="132"/>
      <c r="F43" s="132"/>
      <c r="G43" s="132"/>
      <c r="H43" s="132"/>
    </row>
    <row r="44" spans="1:8" ht="20.399999999999999" x14ac:dyDescent="0.35">
      <c r="A44" s="133"/>
      <c r="B44" s="133" t="s">
        <v>147</v>
      </c>
      <c r="C44" s="133"/>
      <c r="D44" s="132"/>
      <c r="E44" s="132"/>
      <c r="F44" s="132"/>
      <c r="G44" s="132"/>
      <c r="H44" s="132"/>
    </row>
    <row r="45" spans="1:8" ht="20.399999999999999" x14ac:dyDescent="0.35">
      <c r="A45" s="133"/>
      <c r="B45" s="133" t="s">
        <v>10</v>
      </c>
      <c r="C45" s="133"/>
      <c r="D45" s="132"/>
      <c r="E45" s="132"/>
      <c r="F45" s="132"/>
      <c r="G45" s="132"/>
      <c r="H45" s="132"/>
    </row>
    <row r="46" spans="1:8" ht="20.399999999999999" x14ac:dyDescent="0.35">
      <c r="A46" s="133"/>
      <c r="B46" s="133"/>
      <c r="C46" s="133"/>
      <c r="D46" s="132"/>
      <c r="E46" s="132"/>
      <c r="F46" s="132"/>
      <c r="G46" s="132"/>
      <c r="H46" s="132"/>
    </row>
    <row r="47" spans="1:8" ht="20.399999999999999" x14ac:dyDescent="0.35">
      <c r="A47" s="133" t="s">
        <v>11</v>
      </c>
      <c r="B47" s="133"/>
      <c r="C47" s="133"/>
      <c r="D47" s="132"/>
      <c r="E47" s="132"/>
      <c r="F47" s="132"/>
      <c r="G47" s="132"/>
      <c r="H47" s="132"/>
    </row>
    <row r="48" spans="1:8" ht="20.399999999999999" x14ac:dyDescent="0.35">
      <c r="A48" s="133" t="s">
        <v>12</v>
      </c>
      <c r="B48" s="133"/>
      <c r="C48" s="133"/>
      <c r="D48" s="132"/>
      <c r="E48" s="132"/>
      <c r="F48" s="132"/>
      <c r="G48" s="132"/>
      <c r="H48" s="132"/>
    </row>
    <row r="49" spans="1:8" ht="20.399999999999999" x14ac:dyDescent="0.35">
      <c r="A49" s="133" t="s">
        <v>166</v>
      </c>
      <c r="B49" s="133"/>
      <c r="C49" s="133"/>
      <c r="D49" s="132"/>
      <c r="E49" s="132"/>
      <c r="F49" s="132"/>
      <c r="G49" s="132"/>
      <c r="H49" s="132"/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Vorlage</vt:lpstr>
      <vt:lpstr>Hinweise</vt:lpstr>
      <vt:lpstr>Vorlage!Druckbereich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</dc:creator>
  <cp:lastModifiedBy>Salier-Gymnasium, Stv.Schulleitung</cp:lastModifiedBy>
  <cp:lastPrinted>2023-02-16T13:51:52Z</cp:lastPrinted>
  <dcterms:created xsi:type="dcterms:W3CDTF">2006-01-01T23:17:30Z</dcterms:created>
  <dcterms:modified xsi:type="dcterms:W3CDTF">2026-02-06T13:27:38Z</dcterms:modified>
</cp:coreProperties>
</file>