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stvschullsagy\Verwaltungsnetz\Schule\Oberstufe\OS 1921\"/>
    </mc:Choice>
  </mc:AlternateContent>
  <workbookProtection workbookPassword="DE3D" lockStructure="1"/>
  <bookViews>
    <workbookView xWindow="0" yWindow="0" windowWidth="28800" windowHeight="14100" activeTab="1"/>
  </bookViews>
  <sheets>
    <sheet name="Hinweise" sheetId="1" r:id="rId1"/>
    <sheet name="Vorlage" sheetId="2" r:id="rId2"/>
  </sheets>
  <definedNames>
    <definedName name="_xlnm.Print_Area" localSheetId="1">Vorlage!$A$1:$R$64</definedName>
  </definedNames>
  <calcPr calcId="162913"/>
</workbook>
</file>

<file path=xl/calcChain.xml><?xml version="1.0" encoding="utf-8"?>
<calcChain xmlns="http://schemas.openxmlformats.org/spreadsheetml/2006/main">
  <c r="D19" i="2" l="1"/>
  <c r="D17" i="2"/>
  <c r="D16" i="2"/>
  <c r="E36" i="2" l="1"/>
  <c r="E35" i="2"/>
  <c r="E53" i="2" l="1"/>
  <c r="H53" i="2" l="1"/>
  <c r="R53" i="2"/>
  <c r="E39" i="2"/>
  <c r="F39" i="2" s="1"/>
  <c r="H39" i="2" s="1"/>
  <c r="E38" i="2"/>
  <c r="F38" i="2" s="1"/>
  <c r="F36" i="2"/>
  <c r="H38" i="2" l="1"/>
  <c r="H36" i="2"/>
  <c r="J53" i="2"/>
  <c r="L53" i="2" s="1"/>
  <c r="N53" i="2" s="1"/>
  <c r="E54" i="2" l="1"/>
  <c r="E52" i="2"/>
  <c r="E45" i="2"/>
  <c r="F45" i="2" s="1"/>
  <c r="H45" i="2" s="1"/>
  <c r="H52" i="2" l="1"/>
  <c r="J52" i="2" s="1"/>
  <c r="L52" i="2" s="1"/>
  <c r="N52" i="2" s="1"/>
  <c r="W9" i="2" l="1"/>
  <c r="W10" i="2"/>
  <c r="E27" i="2"/>
  <c r="E28" i="2"/>
  <c r="E29" i="2"/>
  <c r="E30" i="2"/>
  <c r="E31" i="2"/>
  <c r="E32" i="2"/>
  <c r="F32" i="2" s="1"/>
  <c r="E33" i="2"/>
  <c r="F33" i="2" s="1"/>
  <c r="H33" i="2" s="1"/>
  <c r="E34" i="2"/>
  <c r="F34" i="2" s="1"/>
  <c r="F35" i="2"/>
  <c r="E37" i="2"/>
  <c r="Q36" i="2" s="1"/>
  <c r="J39" i="2"/>
  <c r="L39" i="2" s="1"/>
  <c r="N39" i="2" s="1"/>
  <c r="E40" i="2"/>
  <c r="F40" i="2" s="1"/>
  <c r="E41" i="2"/>
  <c r="F41" i="2" s="1"/>
  <c r="H41" i="2" s="1"/>
  <c r="E42" i="2"/>
  <c r="E43" i="2"/>
  <c r="E44" i="2"/>
  <c r="R45" i="2"/>
  <c r="G46" i="2"/>
  <c r="H46" i="2" s="1"/>
  <c r="H47" i="2"/>
  <c r="J47" i="2" s="1"/>
  <c r="H48" i="2"/>
  <c r="H49" i="2"/>
  <c r="J49" i="2" s="1"/>
  <c r="L50" i="2"/>
  <c r="Q50" i="2" s="1"/>
  <c r="L51" i="2"/>
  <c r="Q52" i="2"/>
  <c r="R52" i="2"/>
  <c r="Q53" i="2"/>
  <c r="H54" i="2"/>
  <c r="R54" i="2"/>
  <c r="H55" i="2"/>
  <c r="J55" i="2"/>
  <c r="L55" i="2"/>
  <c r="N55" i="2"/>
  <c r="H56" i="2"/>
  <c r="J56" i="2"/>
  <c r="L56" i="2"/>
  <c r="N56" i="2"/>
  <c r="H57" i="2"/>
  <c r="J57" i="2"/>
  <c r="L57" i="2"/>
  <c r="N57" i="2"/>
  <c r="H58" i="2"/>
  <c r="J58" i="2"/>
  <c r="L58" i="2"/>
  <c r="N58" i="2"/>
  <c r="H40" i="2" l="1"/>
  <c r="D63" i="2"/>
  <c r="H32" i="2"/>
  <c r="N32" i="2" s="1"/>
  <c r="D18" i="2"/>
  <c r="E60" i="2"/>
  <c r="Q35" i="2"/>
  <c r="N51" i="2"/>
  <c r="Q51" i="2"/>
  <c r="F43" i="2"/>
  <c r="H43" i="2" s="1"/>
  <c r="R43" i="2" s="1"/>
  <c r="F42" i="2"/>
  <c r="F44" i="2"/>
  <c r="H44" i="2" s="1"/>
  <c r="R44" i="2" s="1"/>
  <c r="R37" i="2"/>
  <c r="F37" i="2"/>
  <c r="F31" i="2"/>
  <c r="H31" i="2" s="1"/>
  <c r="R31" i="2" s="1"/>
  <c r="F27" i="2"/>
  <c r="F30" i="2"/>
  <c r="H30" i="2" s="1"/>
  <c r="R30" i="2" s="1"/>
  <c r="F29" i="2"/>
  <c r="H29" i="2" s="1"/>
  <c r="F28" i="2"/>
  <c r="P58" i="2"/>
  <c r="P57" i="2"/>
  <c r="P55" i="2"/>
  <c r="P56" i="2"/>
  <c r="J40" i="2"/>
  <c r="L40" i="2" s="1"/>
  <c r="N40" i="2" s="1"/>
  <c r="I34" i="2"/>
  <c r="H34" i="2"/>
  <c r="Q34" i="2" s="1"/>
  <c r="N33" i="2"/>
  <c r="R27" i="2"/>
  <c r="L35" i="2"/>
  <c r="I35" i="2"/>
  <c r="J35" i="2"/>
  <c r="N36" i="2"/>
  <c r="I36" i="2"/>
  <c r="Q54" i="2"/>
  <c r="J54" i="2"/>
  <c r="L54" i="2" s="1"/>
  <c r="N54" i="2" s="1"/>
  <c r="R32" i="2"/>
  <c r="P51" i="2"/>
  <c r="P52" i="2"/>
  <c r="P49" i="2"/>
  <c r="P47" i="2"/>
  <c r="R38" i="2"/>
  <c r="P53" i="2"/>
  <c r="N50" i="2"/>
  <c r="P50" i="2" s="1"/>
  <c r="J48" i="2"/>
  <c r="P48" i="2" s="1"/>
  <c r="J38" i="2"/>
  <c r="L38" i="2" s="1"/>
  <c r="N38" i="2" s="1"/>
  <c r="R40" i="2"/>
  <c r="R33" i="2"/>
  <c r="P39" i="2"/>
  <c r="Q49" i="2"/>
  <c r="Q48" i="2"/>
  <c r="Q47" i="2"/>
  <c r="Q46" i="2"/>
  <c r="Q39" i="2"/>
  <c r="J46" i="2"/>
  <c r="P46" i="2" s="1"/>
  <c r="R39" i="2"/>
  <c r="G27" i="2"/>
  <c r="D62" i="2" l="1"/>
  <c r="V36" i="2"/>
  <c r="V34" i="2"/>
  <c r="H42" i="2"/>
  <c r="R29" i="2"/>
  <c r="Q29" i="2"/>
  <c r="H28" i="2"/>
  <c r="R28" i="2" s="1"/>
  <c r="H27" i="2"/>
  <c r="N27" i="2" s="1"/>
  <c r="F60" i="2"/>
  <c r="Q40" i="2"/>
  <c r="R35" i="2"/>
  <c r="R36" i="2"/>
  <c r="P54" i="2"/>
  <c r="J32" i="2"/>
  <c r="J33" i="2"/>
  <c r="L33" i="2"/>
  <c r="Q33" i="2"/>
  <c r="L32" i="2"/>
  <c r="Q32" i="2"/>
  <c r="N30" i="2"/>
  <c r="J31" i="2"/>
  <c r="N29" i="2"/>
  <c r="L29" i="2"/>
  <c r="J29" i="2"/>
  <c r="R34" i="2"/>
  <c r="H37" i="2"/>
  <c r="G37" i="2"/>
  <c r="Q45" i="2"/>
  <c r="J45" i="2"/>
  <c r="L45" i="2" s="1"/>
  <c r="N45" i="2" s="1"/>
  <c r="J43" i="2"/>
  <c r="L43" i="2" s="1"/>
  <c r="N43" i="2" s="1"/>
  <c r="Q43" i="2"/>
  <c r="P38" i="2"/>
  <c r="R41" i="2"/>
  <c r="J41" i="2"/>
  <c r="L41" i="2" s="1"/>
  <c r="N41" i="2" s="1"/>
  <c r="Q41" i="2"/>
  <c r="N31" i="2"/>
  <c r="L30" i="2"/>
  <c r="Q30" i="2"/>
  <c r="Q38" i="2"/>
  <c r="K35" i="2"/>
  <c r="M35" i="2"/>
  <c r="O35" i="2"/>
  <c r="P40" i="2"/>
  <c r="J27" i="2" l="1"/>
  <c r="Q27" i="2"/>
  <c r="R42" i="2"/>
  <c r="V30" i="2"/>
  <c r="V28" i="2"/>
  <c r="L28" i="2"/>
  <c r="J28" i="2"/>
  <c r="L27" i="2"/>
  <c r="Q28" i="2"/>
  <c r="N28" i="2"/>
  <c r="P33" i="2"/>
  <c r="P32" i="2"/>
  <c r="P29" i="2"/>
  <c r="J30" i="2"/>
  <c r="P30" i="2" s="1"/>
  <c r="Q31" i="2"/>
  <c r="L31" i="2"/>
  <c r="P31" i="2" s="1"/>
  <c r="P45" i="2"/>
  <c r="J34" i="2"/>
  <c r="L34" i="2" s="1"/>
  <c r="N34" i="2" s="1"/>
  <c r="Q37" i="2"/>
  <c r="P43" i="2"/>
  <c r="Q44" i="2"/>
  <c r="J44" i="2"/>
  <c r="L44" i="2" s="1"/>
  <c r="N44" i="2" s="1"/>
  <c r="J42" i="2"/>
  <c r="Q42" i="2"/>
  <c r="P41" i="2"/>
  <c r="P35" i="2"/>
  <c r="K34" i="2"/>
  <c r="O34" i="2"/>
  <c r="M34" i="2"/>
  <c r="O36" i="2"/>
  <c r="K36" i="2"/>
  <c r="M36" i="2"/>
  <c r="N37" i="2"/>
  <c r="L37" i="2"/>
  <c r="J37" i="2"/>
  <c r="P27" i="2" l="1"/>
  <c r="V32" i="2"/>
  <c r="D61" i="2" s="1"/>
  <c r="P28" i="2"/>
  <c r="H59" i="2"/>
  <c r="P37" i="2"/>
  <c r="Q59" i="2"/>
  <c r="D64" i="2" s="1"/>
  <c r="P44" i="2"/>
  <c r="L42" i="2"/>
  <c r="N42" i="2" s="1"/>
  <c r="N59" i="2" s="1"/>
  <c r="P36" i="2"/>
  <c r="P34" i="2"/>
  <c r="J59" i="2"/>
  <c r="R59" i="2" l="1"/>
  <c r="V38" i="2"/>
  <c r="L59" i="2"/>
  <c r="P59" i="2" s="1"/>
  <c r="P42" i="2"/>
  <c r="D66" i="2" l="1"/>
</calcChain>
</file>

<file path=xl/sharedStrings.xml><?xml version="1.0" encoding="utf-8"?>
<sst xmlns="http://schemas.openxmlformats.org/spreadsheetml/2006/main" count="234" uniqueCount="195">
  <si>
    <t>Du kannst dazu zwischen den einzelnen Blättern (s.u.) hin- und herspringen</t>
  </si>
  <si>
    <t>1.</t>
  </si>
  <si>
    <r>
      <t xml:space="preserve">Trage Deinen </t>
    </r>
    <r>
      <rPr>
        <b/>
        <u/>
        <sz val="10"/>
        <rFont val="Arial"/>
        <family val="2"/>
      </rPr>
      <t>Namen, Vornamen</t>
    </r>
    <r>
      <rPr>
        <sz val="10"/>
        <rFont val="Arial"/>
      </rPr>
      <t xml:space="preserve">, Deine </t>
    </r>
    <r>
      <rPr>
        <b/>
        <u/>
        <sz val="10"/>
        <rFont val="Arial"/>
        <family val="2"/>
      </rPr>
      <t>Klasse</t>
    </r>
    <r>
      <rPr>
        <sz val="10"/>
        <rFont val="Arial"/>
      </rPr>
      <t xml:space="preserve">, Dein </t>
    </r>
    <r>
      <rPr>
        <b/>
        <u/>
        <sz val="10"/>
        <rFont val="Arial"/>
        <family val="2"/>
      </rPr>
      <t>Profil</t>
    </r>
    <r>
      <rPr>
        <sz val="10"/>
        <rFont val="Arial"/>
      </rPr>
      <t xml:space="preserve"> und Deine </t>
    </r>
    <r>
      <rPr>
        <b/>
        <u/>
        <sz val="10"/>
        <rFont val="Arial"/>
        <family val="2"/>
      </rPr>
      <t>Konfession</t>
    </r>
    <r>
      <rPr>
        <sz val="10"/>
        <rFont val="Arial"/>
      </rPr>
      <t xml:space="preserve"> in die</t>
    </r>
  </si>
  <si>
    <t>dafür vorgesehenen gelben Kästchen der "Vorlage" (s.u.) ein.</t>
  </si>
  <si>
    <t>2.</t>
  </si>
  <si>
    <t>3.</t>
  </si>
  <si>
    <t>4.</t>
  </si>
  <si>
    <t>5.</t>
  </si>
  <si>
    <t>6.</t>
  </si>
  <si>
    <t>7.</t>
  </si>
  <si>
    <t>8.</t>
  </si>
  <si>
    <t>11.</t>
  </si>
  <si>
    <t>lassen; dann kannst Du abgeben. Beachte die Termine für die Abgabe!</t>
  </si>
  <si>
    <t>Wenn Du trotz der Hinweise nicht mehr weiterkommst, wende Dich bitte zuerst an Deine</t>
  </si>
  <si>
    <t xml:space="preserve">Mitschülerinnen und Mitschüler, dann auch an die Oberstufenberater Frau Leichtle und </t>
  </si>
  <si>
    <t>Herrn Bethäuser.</t>
  </si>
  <si>
    <t>Vorwahl</t>
  </si>
  <si>
    <t>Hauptwahl</t>
  </si>
  <si>
    <t>10a</t>
  </si>
  <si>
    <t>10b</t>
  </si>
  <si>
    <t>10c</t>
  </si>
  <si>
    <t>Belegplan-Wahlbogen für die 4 Halbjahre in der Kursstufe</t>
  </si>
  <si>
    <t>Abitur 2021</t>
  </si>
  <si>
    <t>10d</t>
  </si>
  <si>
    <t>Schuljahre 2019/20 + 2020/21</t>
  </si>
  <si>
    <t>Fächer</t>
  </si>
  <si>
    <t>Schülerin/Schüler</t>
  </si>
  <si>
    <t>Deutsch</t>
  </si>
  <si>
    <t>Deutsch PF</t>
  </si>
  <si>
    <t>1. Leistungsfach</t>
  </si>
  <si>
    <t/>
  </si>
  <si>
    <t>Name, Vorname</t>
  </si>
  <si>
    <t>Mathematik</t>
  </si>
  <si>
    <t>Mathe PF</t>
  </si>
  <si>
    <t>2. Leistungsfach</t>
  </si>
  <si>
    <t>Klasse</t>
  </si>
  <si>
    <t>Profil</t>
  </si>
  <si>
    <t>Konfession</t>
  </si>
  <si>
    <t>Englisch</t>
  </si>
  <si>
    <t>3. Leistungsfach</t>
  </si>
  <si>
    <t>Französisch</t>
  </si>
  <si>
    <t>4. Basisfach</t>
  </si>
  <si>
    <t>Unterschrift Schülerin/Schüler</t>
  </si>
  <si>
    <t>Latein</t>
  </si>
  <si>
    <t>5. Basisfach</t>
  </si>
  <si>
    <t>n</t>
  </si>
  <si>
    <t>Spanisch</t>
  </si>
  <si>
    <t>s</t>
  </si>
  <si>
    <t>Physik</t>
  </si>
  <si>
    <t>Chemie</t>
  </si>
  <si>
    <t>katholisch</t>
  </si>
  <si>
    <t>Biologie</t>
  </si>
  <si>
    <t>bitte noch unten die</t>
  </si>
  <si>
    <t>evangelisch</t>
  </si>
  <si>
    <t>Geschichte</t>
  </si>
  <si>
    <t>islamisch</t>
  </si>
  <si>
    <t>Geographie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</si>
  <si>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</si>
  <si>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</si>
  <si>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</si>
  <si>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</si>
  <si>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</si>
  <si>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</si>
  <si>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</si>
  <si>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</si>
  <si>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</si>
  <si>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jüdisch</t>
  </si>
  <si>
    <t>Wirtschaft</t>
  </si>
  <si>
    <t>Aufgabenfelder</t>
  </si>
  <si>
    <t>Belegpflicht</t>
  </si>
  <si>
    <t>schriftl. bzw. mündl. Prüfungs-fach</t>
  </si>
  <si>
    <t>Wochenstunden in den Kursen in den Halbjahren</t>
  </si>
  <si>
    <t>Gesamt-stunden-zahl</t>
  </si>
  <si>
    <t>Zahl der anrechen-baren Kurse im Kurs-block</t>
  </si>
  <si>
    <t>Zahl der verpflich-tend gewer-teten Kurse im Kurs-block</t>
  </si>
  <si>
    <t>andere Konf.</t>
  </si>
  <si>
    <t>Gemeinschaftsk.</t>
  </si>
  <si>
    <t>ohne Konf.</t>
  </si>
  <si>
    <t>evang. Religion</t>
  </si>
  <si>
    <t>kath. Religion</t>
  </si>
  <si>
    <t>Ethik</t>
  </si>
  <si>
    <t>Bildende Kunst</t>
  </si>
  <si>
    <t>s/m</t>
  </si>
  <si>
    <t>1. Hj.</t>
  </si>
  <si>
    <t>2. Hj.</t>
  </si>
  <si>
    <t>3. Hj.</t>
  </si>
  <si>
    <t>4. Hj.</t>
  </si>
  <si>
    <t>Musik</t>
  </si>
  <si>
    <t>I.                            sprachlich-literarisch-künstlerisch</t>
  </si>
  <si>
    <t>D</t>
  </si>
  <si>
    <t>4 Hj.</t>
  </si>
  <si>
    <t>Sport</t>
  </si>
  <si>
    <t>Sprachen</t>
  </si>
  <si>
    <t>E</t>
  </si>
  <si>
    <t>4 Hj. in mindestens   1 Sprache</t>
  </si>
  <si>
    <t>Informatik</t>
  </si>
  <si>
    <t>F</t>
  </si>
  <si>
    <t>Literatur und Theater</t>
  </si>
  <si>
    <t>Naturw.</t>
  </si>
  <si>
    <t>L</t>
  </si>
  <si>
    <t>SPA</t>
  </si>
  <si>
    <t>Summe</t>
  </si>
  <si>
    <t>BK</t>
  </si>
  <si>
    <t>4 Hj. in 1 Fach</t>
  </si>
  <si>
    <t>Mu</t>
  </si>
  <si>
    <t>II.                      gesellschafts-wissenschaftlich</t>
  </si>
  <si>
    <t>GW</t>
  </si>
  <si>
    <t xml:space="preserve">G </t>
  </si>
  <si>
    <t>Geo</t>
  </si>
  <si>
    <t>4 Hj. in Kombination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</si>
  <si>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</si>
  <si>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</si>
  <si>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</si>
  <si>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</si>
  <si>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</si>
  <si>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</si>
  <si>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</si>
  <si>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</si>
  <si>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</si>
  <si>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</si>
  <si>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</si>
  <si>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</si>
  <si>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Sem ___</t>
  </si>
  <si>
    <t>in 2 Hj.</t>
  </si>
  <si>
    <t>Bn</t>
  </si>
  <si>
    <t>Wahlbereich</t>
  </si>
  <si>
    <t>Astronomie</t>
  </si>
  <si>
    <r>
      <t>2</t>
    </r>
    <r>
      <rPr>
        <sz val="10"/>
        <color indexed="8"/>
        <rFont val="Arial"/>
        <family val="2"/>
      </rPr>
      <t xml:space="preserve"> Stunden in Klasse 11</t>
    </r>
  </si>
  <si>
    <t>Hb</t>
  </si>
  <si>
    <t>Darst.Geom.</t>
  </si>
  <si>
    <t>Geologie</t>
  </si>
  <si>
    <t>Philosophie</t>
  </si>
  <si>
    <r>
      <t>2</t>
    </r>
    <r>
      <rPr>
        <sz val="10"/>
        <color indexed="8"/>
        <rFont val="Arial"/>
        <family val="2"/>
      </rPr>
      <t xml:space="preserve"> Stunden in Klasse 12</t>
    </r>
  </si>
  <si>
    <t>Psychologie</t>
  </si>
  <si>
    <t>Lit.+Theater</t>
  </si>
  <si>
    <r>
      <t>2</t>
    </r>
    <r>
      <rPr>
        <sz val="10"/>
        <color indexed="8"/>
        <rFont val="Arial"/>
        <family val="2"/>
      </rPr>
      <t xml:space="preserve"> Stunden in Klasse 11+12</t>
    </r>
  </si>
  <si>
    <t>Mathem. VT</t>
  </si>
  <si>
    <t>Arbeitsgemeinschaften</t>
  </si>
  <si>
    <t>Bio-AG</t>
  </si>
  <si>
    <r>
      <t>1</t>
    </r>
    <r>
      <rPr>
        <sz val="10"/>
        <color indexed="8"/>
        <rFont val="Arial"/>
        <family val="2"/>
      </rPr>
      <t xml:space="preserve"> Std. pro Hj.</t>
    </r>
  </si>
  <si>
    <t>Chor</t>
  </si>
  <si>
    <t>Orchester</t>
  </si>
  <si>
    <r>
      <t>2</t>
    </r>
    <r>
      <rPr>
        <sz val="10"/>
        <color indexed="8"/>
        <rFont val="Arial"/>
        <family val="2"/>
      </rPr>
      <t xml:space="preserve"> Std. pro Hj.</t>
    </r>
  </si>
  <si>
    <t>Volleyball</t>
  </si>
  <si>
    <t>Summen</t>
  </si>
  <si>
    <t>Stunden</t>
  </si>
  <si>
    <t>Unterschrift Erziehungsberecht.</t>
  </si>
  <si>
    <t>3s+2m</t>
  </si>
  <si>
    <t>3x5</t>
  </si>
  <si>
    <t>Abgabe am Mi, 13.03.19</t>
  </si>
  <si>
    <t>Abgabe am Mi, 05.06.19</t>
  </si>
  <si>
    <t>Prüfungsfächer im Abitur</t>
  </si>
  <si>
    <t>Mathematik VT</t>
  </si>
  <si>
    <t>Wähle sie am Pfeil aus; das entsprechende Feld von E27 bis E44 erhält automatisch ein "S".</t>
  </si>
  <si>
    <t>In derselben Zeile erscheint bei den Wochenstunden für alle 4 Halbjahre eine "5".</t>
  </si>
  <si>
    <t>Wahl</t>
  </si>
  <si>
    <t>fest</t>
  </si>
  <si>
    <t>davon PF FS</t>
  </si>
  <si>
    <t>davon PF Nw</t>
  </si>
  <si>
    <t>Differenz</t>
  </si>
  <si>
    <t>Geogr.+ Gem.kunde</t>
  </si>
  <si>
    <t>Hinweise erloschen sind,</t>
  </si>
  <si>
    <t>Wenn hier rechts alle</t>
  </si>
  <si>
    <t>roten Hinweise beachten !</t>
  </si>
  <si>
    <t xml:space="preserve">Datum   </t>
  </si>
  <si>
    <t>Wenn hier rechts auch</t>
  </si>
  <si>
    <t>noch alle Hinweise</t>
  </si>
  <si>
    <t>erloschen sind, ist</t>
  </si>
  <si>
    <t>die Wahl korrekt !</t>
  </si>
  <si>
    <t>Hinweise zum Ausfüllen des Kurswahlbogens</t>
  </si>
  <si>
    <t>Diese Hinweise sollen Dir helfen, Deinen Kurswahlbogen korrekt auszufüllen:</t>
  </si>
  <si>
    <r>
      <t xml:space="preserve">Überlege Dir, welche drei </t>
    </r>
    <r>
      <rPr>
        <b/>
        <u/>
        <sz val="10"/>
        <rFont val="Arial"/>
        <family val="2"/>
      </rPr>
      <t>Leistungsfächer</t>
    </r>
    <r>
      <rPr>
        <sz val="10"/>
        <rFont val="Arial"/>
      </rPr>
      <t xml:space="preserve"> (5-stündig) Du wählen möchtest.</t>
    </r>
  </si>
  <si>
    <r>
      <t xml:space="preserve">Orientiere Dich bei der Wahl der </t>
    </r>
    <r>
      <rPr>
        <b/>
        <u/>
        <sz val="10"/>
        <rFont val="Arial"/>
        <family val="2"/>
      </rPr>
      <t>beiden mündlichen Prüfungsfächer</t>
    </r>
    <r>
      <rPr>
        <sz val="10"/>
        <rFont val="Arial"/>
      </rPr>
      <t xml:space="preserve"> (4.+5. Basisfach)</t>
    </r>
  </si>
  <si>
    <t>an den in den Feldern D16-D19 stehenden roten Hinweisen.</t>
  </si>
  <si>
    <t>Wenn Du die Prüfungsfächer den Vorgaben entsprechend gewählt hast, erlöschen die Hinweise.</t>
  </si>
  <si>
    <r>
      <t xml:space="preserve">Bei der Wahl der übrigen </t>
    </r>
    <r>
      <rPr>
        <b/>
        <u/>
        <sz val="10"/>
        <rFont val="Arial"/>
        <family val="2"/>
      </rPr>
      <t>Basisfächer</t>
    </r>
    <r>
      <rPr>
        <sz val="10"/>
        <rFont val="Arial"/>
      </rPr>
      <t xml:space="preserve"> gibt es folgende Vorgaben:</t>
    </r>
  </si>
  <si>
    <t>-Drei Fächer aus den Fremdsprachen und Naturwissenschaften müssen gewählt werden.</t>
  </si>
  <si>
    <t>-Bildende Kunst oder Musik muss gewählt werden.</t>
  </si>
  <si>
    <t>-Religion oder Ethik muss gewählt werden.</t>
  </si>
  <si>
    <t>-Es müssen genügend Kurse gewählt sein (mind. 42 Kurse und mind. 128 Stunden).</t>
  </si>
  <si>
    <r>
      <t xml:space="preserve">Im unteren Drittel des Kurswahlbogens stehen die </t>
    </r>
    <r>
      <rPr>
        <b/>
        <u/>
        <sz val="10"/>
        <rFont val="Arial"/>
        <family val="2"/>
      </rPr>
      <t>Wahlfächer</t>
    </r>
    <r>
      <rPr>
        <sz val="10"/>
        <rFont val="Arial"/>
        <family val="2"/>
      </rPr>
      <t>:</t>
    </r>
  </si>
  <si>
    <t>Wenn Dir noch Kurse oder Stunden fehlen oder Du Interesse an weiteren Fächern hast,</t>
  </si>
  <si>
    <t>kannst Du hier einen Seminarkurs mit dem Namen der Lehrkraft wählen oder</t>
  </si>
  <si>
    <t>andere angegebene Wahlfächer, indem Du in das jeweilige gelbe Feld eine 2 einträgst.</t>
  </si>
  <si>
    <t xml:space="preserve">Auch AGs kannst Du wählen; diese müssen dann aber regelmäßig besucht werden. </t>
  </si>
  <si>
    <t>Wenn in den Feldern E60 und E61 jeweils in grünes "ok" erscheint und die roten Hinweise</t>
  </si>
  <si>
    <t>in den Feldern D61 bis D64 erloschen sind, entspricht Deine Wahl den Vorgaben.</t>
  </si>
  <si>
    <r>
      <t xml:space="preserve">Jetzt kannst Du in Zeile 59 die </t>
    </r>
    <r>
      <rPr>
        <b/>
        <u/>
        <sz val="10"/>
        <rFont val="Arial"/>
        <family val="2"/>
      </rPr>
      <t>Zahl Deiner Wochenstunden</t>
    </r>
    <r>
      <rPr>
        <sz val="10"/>
        <rFont val="Arial"/>
      </rPr>
      <t xml:space="preserve"> in den 4 Halbjahren ablesen.</t>
    </r>
  </si>
  <si>
    <t>Sie muss insgesamt mindestens 128 Stunden betragen (P59).</t>
  </si>
  <si>
    <r>
      <t xml:space="preserve">Im Feld Q59 kannst Du die </t>
    </r>
    <r>
      <rPr>
        <b/>
        <u/>
        <sz val="10"/>
        <rFont val="Arial"/>
        <family val="2"/>
      </rPr>
      <t>Zahl der anrechenbaren Kurse</t>
    </r>
    <r>
      <rPr>
        <sz val="10"/>
        <rFont val="Arial"/>
      </rPr>
      <t xml:space="preserve"> ablesen.</t>
    </r>
  </si>
  <si>
    <t>Es müssen mindestens 42 sein.</t>
  </si>
  <si>
    <r>
      <t xml:space="preserve">Im Feld R59 erscheint die Anzahl der Kurse, die Du im Kursblock anrechnen lassen </t>
    </r>
    <r>
      <rPr>
        <b/>
        <u/>
        <sz val="10"/>
        <rFont val="Arial"/>
        <family val="2"/>
      </rPr>
      <t>musst</t>
    </r>
    <r>
      <rPr>
        <sz val="10"/>
        <rFont val="Arial"/>
      </rPr>
      <t>.</t>
    </r>
  </si>
  <si>
    <t>Mit Deinen besten anderen Kursen füllst Du diese später bei der Anrechnung auf 40 Kurse auf.</t>
  </si>
  <si>
    <t xml:space="preserve">Jetzt musst Du Deinen Belegplan nur noch ausdrucken, unterschreiben (in Feld L13) und </t>
  </si>
  <si>
    <t xml:space="preserve">(wenn Du nicht volljährig bist) auch einen Erziehungsberechtigten in Feld L14 unterschreiben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</si>
</sst>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6"/>
      <name val="Arial"/>
      <family val="2"/>
    </font>
    <font>
      <b/>
      <sz val="24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125">
        <fgColor indexed="8"/>
        <bgColor indexed="43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2" fillId="0" borderId="0" xfId="0" applyNumberFormat="1" applyFont="1" applyFill="1" applyBorder="1" applyAlignment="1" applyProtection="1">
      <alignment horizontal="left"/>
    </xf>
    <xf numFmtId="1" fontId="11" fillId="0" borderId="0" xfId="0" applyNumberFormat="1" applyFont="1" applyProtection="1">
      <protection hidden="1"/>
    </xf>
    <xf numFmtId="49" fontId="11" fillId="0" borderId="0" xfId="0" applyNumberFormat="1" applyFont="1" applyProtection="1">
      <protection hidden="1"/>
    </xf>
    <xf numFmtId="49" fontId="11" fillId="0" borderId="0" xfId="0" applyNumberFormat="1" applyFont="1" applyProtection="1"/>
    <xf numFmtId="0" fontId="15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Protection="1">
      <protection hidden="1"/>
    </xf>
    <xf numFmtId="0" fontId="11" fillId="0" borderId="0" xfId="0" applyNumberFormat="1" applyFont="1" applyProtection="1"/>
    <xf numFmtId="1" fontId="11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Alignment="1" applyProtection="1">
      <alignment horizontal="center"/>
    </xf>
    <xf numFmtId="1" fontId="16" fillId="2" borderId="50" xfId="0" applyNumberFormat="1" applyFont="1" applyFill="1" applyBorder="1" applyAlignment="1" applyProtection="1">
      <alignment horizontal="center"/>
    </xf>
    <xf numFmtId="1" fontId="16" fillId="2" borderId="61" xfId="0" applyNumberFormat="1" applyFont="1" applyFill="1" applyBorder="1" applyAlignment="1" applyProtection="1">
      <alignment horizontal="center"/>
    </xf>
    <xf numFmtId="1" fontId="16" fillId="2" borderId="20" xfId="0" applyNumberFormat="1" applyFont="1" applyFill="1" applyBorder="1" applyAlignment="1" applyProtection="1">
      <alignment horizontal="center"/>
    </xf>
    <xf numFmtId="1" fontId="16" fillId="2" borderId="47" xfId="0" applyNumberFormat="1" applyFont="1" applyFill="1" applyBorder="1" applyAlignment="1" applyProtection="1">
      <alignment horizontal="center"/>
    </xf>
    <xf numFmtId="1" fontId="11" fillId="0" borderId="0" xfId="0" applyNumberFormat="1" applyFont="1" applyProtection="1"/>
    <xf numFmtId="49" fontId="13" fillId="0" borderId="0" xfId="0" applyNumberFormat="1" applyFont="1" applyAlignment="1" applyProtection="1">
      <alignment horizontal="centerContinuous"/>
    </xf>
    <xf numFmtId="49" fontId="11" fillId="0" borderId="8" xfId="0" applyNumberFormat="1" applyFont="1" applyBorder="1" applyAlignment="1" applyProtection="1">
      <alignment horizontal="left"/>
    </xf>
    <xf numFmtId="0" fontId="12" fillId="0" borderId="36" xfId="0" applyNumberFormat="1" applyFont="1" applyBorder="1" applyAlignment="1" applyProtection="1">
      <alignment horizontal="left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Continuous"/>
    </xf>
    <xf numFmtId="49" fontId="11" fillId="0" borderId="6" xfId="0" applyNumberFormat="1" applyFont="1" applyBorder="1" applyAlignment="1" applyProtection="1">
      <alignment horizontal="center"/>
    </xf>
    <xf numFmtId="49" fontId="11" fillId="0" borderId="12" xfId="0" applyNumberFormat="1" applyFont="1" applyBorder="1" applyAlignment="1" applyProtection="1">
      <alignment horizontal="centerContinuous"/>
    </xf>
    <xf numFmtId="49" fontId="11" fillId="0" borderId="50" xfId="0" applyNumberFormat="1" applyFont="1" applyBorder="1" applyAlignment="1" applyProtection="1">
      <alignment horizontal="centerContinuous"/>
    </xf>
    <xf numFmtId="1" fontId="11" fillId="0" borderId="12" xfId="0" applyNumberFormat="1" applyFont="1" applyBorder="1" applyAlignment="1" applyProtection="1">
      <alignment horizontal="center"/>
    </xf>
    <xf numFmtId="1" fontId="11" fillId="0" borderId="29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6" fillId="0" borderId="23" xfId="0" applyNumberFormat="1" applyFont="1" applyBorder="1" applyAlignment="1" applyProtection="1">
      <alignment horizontal="centerContinuous"/>
    </xf>
    <xf numFmtId="49" fontId="16" fillId="0" borderId="1" xfId="0" applyNumberFormat="1" applyFont="1" applyBorder="1" applyAlignment="1" applyProtection="1">
      <alignment horizontal="centerContinuous"/>
    </xf>
    <xf numFmtId="49" fontId="11" fillId="0" borderId="26" xfId="0" applyNumberFormat="1" applyFont="1" applyBorder="1" applyAlignment="1" applyProtection="1">
      <alignment horizontal="center"/>
    </xf>
    <xf numFmtId="1" fontId="15" fillId="0" borderId="2" xfId="0" applyNumberFormat="1" applyFont="1" applyBorder="1" applyAlignment="1" applyProtection="1">
      <alignment horizontal="center"/>
    </xf>
    <xf numFmtId="49" fontId="16" fillId="0" borderId="8" xfId="0" applyNumberFormat="1" applyFont="1" applyBorder="1" applyAlignment="1" applyProtection="1">
      <alignment horizontal="centerContinuous"/>
    </xf>
    <xf numFmtId="49" fontId="16" fillId="0" borderId="9" xfId="0" applyNumberFormat="1" applyFont="1" applyBorder="1" applyAlignment="1" applyProtection="1">
      <alignment horizontal="centerContinuous"/>
    </xf>
    <xf numFmtId="1" fontId="15" fillId="0" borderId="14" xfId="0" applyNumberFormat="1" applyFont="1" applyBorder="1" applyAlignment="1" applyProtection="1">
      <alignment horizontal="center"/>
    </xf>
    <xf numFmtId="49" fontId="16" fillId="0" borderId="49" xfId="0" applyNumberFormat="1" applyFont="1" applyBorder="1" applyAlignment="1" applyProtection="1">
      <alignment horizontal="center"/>
    </xf>
    <xf numFmtId="49" fontId="11" fillId="0" borderId="24" xfId="0" applyNumberFormat="1" applyFont="1" applyBorder="1" applyAlignment="1" applyProtection="1">
      <alignment horizontal="center" vertical="center" wrapText="1"/>
    </xf>
    <xf numFmtId="49" fontId="16" fillId="0" borderId="9" xfId="0" applyNumberFormat="1" applyFont="1" applyBorder="1" applyAlignment="1" applyProtection="1">
      <alignment horizontal="center"/>
    </xf>
    <xf numFmtId="1" fontId="15" fillId="2" borderId="8" xfId="0" applyNumberFormat="1" applyFont="1" applyFill="1" applyBorder="1" applyAlignment="1" applyProtection="1">
      <alignment horizontal="center"/>
    </xf>
    <xf numFmtId="1" fontId="15" fillId="2" borderId="23" xfId="0" applyNumberFormat="1" applyFont="1" applyFill="1" applyBorder="1" applyAlignment="1" applyProtection="1">
      <alignment horizontal="center"/>
    </xf>
    <xf numFmtId="49" fontId="10" fillId="0" borderId="0" xfId="0" applyNumberFormat="1" applyFont="1" applyBorder="1" applyAlignment="1" applyProtection="1">
      <alignment horizontal="center"/>
    </xf>
    <xf numFmtId="49" fontId="11" fillId="0" borderId="39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wrapText="1"/>
    </xf>
    <xf numFmtId="49" fontId="16" fillId="0" borderId="7" xfId="0" applyNumberFormat="1" applyFont="1" applyBorder="1" applyAlignment="1" applyProtection="1">
      <alignment horizontal="centerContinuous"/>
    </xf>
    <xf numFmtId="49" fontId="16" fillId="0" borderId="6" xfId="0" applyNumberFormat="1" applyFont="1" applyBorder="1" applyAlignment="1" applyProtection="1">
      <alignment horizontal="centerContinuous"/>
    </xf>
    <xf numFmtId="49" fontId="11" fillId="0" borderId="46" xfId="0" applyNumberFormat="1" applyFont="1" applyBorder="1" applyAlignment="1" applyProtection="1">
      <alignment horizontal="center"/>
    </xf>
    <xf numFmtId="49" fontId="16" fillId="0" borderId="12" xfId="0" applyNumberFormat="1" applyFont="1" applyBorder="1" applyAlignment="1" applyProtection="1"/>
    <xf numFmtId="49" fontId="18" fillId="0" borderId="1" xfId="0" applyNumberFormat="1" applyFont="1" applyBorder="1" applyAlignment="1" applyProtection="1">
      <alignment horizontal="left"/>
    </xf>
    <xf numFmtId="49" fontId="18" fillId="0" borderId="8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7" fillId="0" borderId="57" xfId="0" applyNumberFormat="1" applyFont="1" applyBorder="1" applyAlignment="1" applyProtection="1">
      <alignment horizontal="center"/>
    </xf>
    <xf numFmtId="49" fontId="17" fillId="0" borderId="46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/>
    </xf>
    <xf numFmtId="1" fontId="15" fillId="0" borderId="53" xfId="0" applyNumberFormat="1" applyFont="1" applyBorder="1" applyAlignment="1" applyProtection="1">
      <alignment horizontal="center"/>
    </xf>
    <xf numFmtId="49" fontId="11" fillId="0" borderId="36" xfId="0" applyNumberFormat="1" applyFont="1" applyBorder="1" applyAlignment="1" applyProtection="1">
      <alignment horizontal="center" vertical="center"/>
    </xf>
    <xf numFmtId="49" fontId="11" fillId="0" borderId="65" xfId="0" applyNumberFormat="1" applyFont="1" applyBorder="1" applyAlignment="1" applyProtection="1">
      <alignment horizontal="center" vertical="center"/>
    </xf>
    <xf numFmtId="0" fontId="20" fillId="0" borderId="0" xfId="0" applyNumberFormat="1" applyFont="1" applyProtection="1"/>
    <xf numFmtId="49" fontId="15" fillId="4" borderId="50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protection locked="0"/>
    </xf>
    <xf numFmtId="1" fontId="7" fillId="0" borderId="0" xfId="0" applyNumberFormat="1" applyFont="1" applyProtection="1">
      <protection hidden="1"/>
    </xf>
    <xf numFmtId="0" fontId="7" fillId="0" borderId="0" xfId="0" applyNumberFormat="1" applyFont="1" applyProtection="1"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12" fillId="0" borderId="0" xfId="0" applyNumberFormat="1" applyFont="1" applyBorder="1" applyAlignment="1" applyProtection="1">
      <alignment horizontal="left"/>
    </xf>
    <xf numFmtId="0" fontId="19" fillId="0" borderId="33" xfId="0" applyNumberFormat="1" applyFont="1" applyBorder="1" applyAlignment="1" applyProtection="1">
      <alignment horizontal="center" vertical="center"/>
    </xf>
    <xf numFmtId="1" fontId="7" fillId="0" borderId="0" xfId="0" applyNumberFormat="1" applyFont="1" applyProtection="1">
      <protection locked="0" hidden="1"/>
    </xf>
    <xf numFmtId="0" fontId="7" fillId="0" borderId="0" xfId="0" applyFont="1" applyProtection="1">
      <protection locked="0"/>
    </xf>
    <xf numFmtId="49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left"/>
      <protection locked="0" hidden="1"/>
    </xf>
    <xf numFmtId="1" fontId="7" fillId="0" borderId="0" xfId="0" applyNumberFormat="1" applyFont="1" applyAlignment="1" applyProtection="1">
      <protection locked="0" hidden="1"/>
    </xf>
    <xf numFmtId="0" fontId="7" fillId="0" borderId="0" xfId="0" applyNumberFormat="1" applyFont="1" applyProtection="1">
      <protection locked="0" hidden="1"/>
    </xf>
    <xf numFmtId="0" fontId="7" fillId="0" borderId="0" xfId="0" applyNumberFormat="1" applyFont="1" applyAlignment="1" applyProtection="1">
      <alignment horizontal="left"/>
      <protection locked="0" hidden="1"/>
    </xf>
    <xf numFmtId="1" fontId="7" fillId="0" borderId="0" xfId="0" applyNumberFormat="1" applyFont="1" applyAlignment="1" applyProtection="1">
      <alignment horizontal="center"/>
      <protection locked="0" hidden="1"/>
    </xf>
    <xf numFmtId="49" fontId="7" fillId="0" borderId="0" xfId="0" applyNumberFormat="1" applyFont="1" applyAlignment="1" applyProtection="1">
      <alignment horizontal="left"/>
      <protection locked="0" hidden="1"/>
    </xf>
    <xf numFmtId="49" fontId="7" fillId="0" borderId="0" xfId="0" applyNumberFormat="1" applyFont="1" applyAlignment="1" applyProtection="1">
      <alignment horizontal="center"/>
      <protection locked="0" hidden="1"/>
    </xf>
    <xf numFmtId="49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 hidden="1"/>
    </xf>
    <xf numFmtId="1" fontId="7" fillId="0" borderId="0" xfId="0" applyNumberFormat="1" applyFont="1" applyBorder="1" applyAlignment="1" applyProtection="1">
      <protection locked="0" hidden="1"/>
    </xf>
    <xf numFmtId="1" fontId="7" fillId="0" borderId="0" xfId="0" applyNumberFormat="1" applyFont="1" applyBorder="1" applyAlignment="1" applyProtection="1">
      <protection hidden="1"/>
    </xf>
    <xf numFmtId="0" fontId="7" fillId="0" borderId="0" xfId="0" applyNumberFormat="1" applyFont="1" applyAlignment="1" applyProtection="1">
      <alignment horizontal="center"/>
      <protection locked="0" hidden="1"/>
    </xf>
    <xf numFmtId="0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locked="0" hidden="1"/>
    </xf>
    <xf numFmtId="0" fontId="15" fillId="0" borderId="13" xfId="0" applyNumberFormat="1" applyFont="1" applyBorder="1" applyAlignment="1" applyProtection="1">
      <alignment horizontal="center"/>
    </xf>
    <xf numFmtId="1" fontId="16" fillId="0" borderId="50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center"/>
      <protection locked="0" hidden="1"/>
    </xf>
    <xf numFmtId="1" fontId="7" fillId="0" borderId="55" xfId="0" applyNumberFormat="1" applyFont="1" applyBorder="1" applyAlignment="1" applyProtection="1">
      <protection locked="0" hidden="1"/>
    </xf>
    <xf numFmtId="49" fontId="11" fillId="0" borderId="37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1" fontId="15" fillId="0" borderId="8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1" fontId="15" fillId="0" borderId="23" xfId="0" applyNumberFormat="1" applyFont="1" applyBorder="1" applyAlignment="1" applyProtection="1">
      <alignment horizontal="center"/>
    </xf>
    <xf numFmtId="0" fontId="9" fillId="0" borderId="37" xfId="0" applyNumberFormat="1" applyFont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36" xfId="0" applyNumberFormat="1" applyFont="1" applyBorder="1" applyAlignment="1" applyProtection="1"/>
    <xf numFmtId="1" fontId="16" fillId="0" borderId="61" xfId="0" applyNumberFormat="1" applyFont="1" applyBorder="1" applyAlignment="1" applyProtection="1">
      <alignment horizontal="center"/>
    </xf>
    <xf numFmtId="1" fontId="16" fillId="0" borderId="20" xfId="0" applyNumberFormat="1" applyFont="1" applyBorder="1" applyAlignment="1" applyProtection="1">
      <alignment horizontal="center"/>
    </xf>
    <xf numFmtId="1" fontId="16" fillId="0" borderId="60" xfId="0" applyNumberFormat="1" applyFont="1" applyBorder="1" applyAlignment="1" applyProtection="1">
      <alignment horizontal="center"/>
    </xf>
    <xf numFmtId="1" fontId="16" fillId="0" borderId="47" xfId="0" applyNumberFormat="1" applyFont="1" applyBorder="1" applyAlignment="1" applyProtection="1">
      <alignment horizontal="center"/>
    </xf>
    <xf numFmtId="49" fontId="11" fillId="0" borderId="67" xfId="0" applyNumberFormat="1" applyFont="1" applyBorder="1" applyAlignment="1" applyProtection="1">
      <alignment horizontal="center"/>
    </xf>
    <xf numFmtId="0" fontId="15" fillId="0" borderId="68" xfId="0" applyNumberFormat="1" applyFont="1" applyBorder="1" applyAlignment="1" applyProtection="1">
      <alignment horizontal="center"/>
    </xf>
    <xf numFmtId="0" fontId="15" fillId="0" borderId="69" xfId="0" applyNumberFormat="1" applyFont="1" applyBorder="1" applyAlignment="1" applyProtection="1">
      <alignment horizontal="center"/>
    </xf>
    <xf numFmtId="0" fontId="15" fillId="0" borderId="70" xfId="0" applyNumberFormat="1" applyFont="1" applyBorder="1" applyAlignment="1" applyProtection="1">
      <alignment horizontal="center"/>
    </xf>
    <xf numFmtId="1" fontId="19" fillId="0" borderId="3" xfId="0" applyNumberFormat="1" applyFont="1" applyBorder="1" applyAlignment="1" applyProtection="1">
      <alignment horizontal="centerContinuous" vertical="center"/>
    </xf>
    <xf numFmtId="49" fontId="15" fillId="2" borderId="13" xfId="0" applyNumberFormat="1" applyFont="1" applyFill="1" applyBorder="1" applyAlignment="1" applyProtection="1">
      <alignment horizontal="center"/>
    </xf>
    <xf numFmtId="49" fontId="15" fillId="2" borderId="68" xfId="0" applyNumberFormat="1" applyFont="1" applyFill="1" applyBorder="1" applyAlignment="1" applyProtection="1">
      <alignment horizontal="center"/>
    </xf>
    <xf numFmtId="49" fontId="15" fillId="2" borderId="69" xfId="0" applyNumberFormat="1" applyFont="1" applyFill="1" applyBorder="1" applyAlignment="1" applyProtection="1">
      <alignment horizontal="center"/>
    </xf>
    <xf numFmtId="49" fontId="15" fillId="2" borderId="67" xfId="0" applyNumberFormat="1" applyFont="1" applyFill="1" applyBorder="1" applyAlignment="1" applyProtection="1">
      <alignment horizontal="center"/>
    </xf>
    <xf numFmtId="49" fontId="19" fillId="0" borderId="68" xfId="0" applyNumberFormat="1" applyFont="1" applyBorder="1" applyAlignment="1" applyProtection="1">
      <alignment horizontal="centerContinuous" vertical="center"/>
    </xf>
    <xf numFmtId="0" fontId="19" fillId="0" borderId="70" xfId="0" applyNumberFormat="1" applyFont="1" applyBorder="1" applyAlignment="1" applyProtection="1">
      <alignment horizontal="center" vertical="center"/>
    </xf>
    <xf numFmtId="1" fontId="16" fillId="0" borderId="30" xfId="0" applyNumberFormat="1" applyFont="1" applyFill="1" applyBorder="1" applyAlignment="1" applyProtection="1">
      <alignment horizontal="center"/>
    </xf>
    <xf numFmtId="1" fontId="16" fillId="3" borderId="9" xfId="0" applyNumberFormat="1" applyFont="1" applyFill="1" applyBorder="1" applyAlignment="1" applyProtection="1">
      <alignment horizontal="center"/>
      <protection locked="0"/>
    </xf>
    <xf numFmtId="1" fontId="16" fillId="3" borderId="51" xfId="0" applyNumberFormat="1" applyFont="1" applyFill="1" applyBorder="1" applyAlignment="1" applyProtection="1">
      <alignment horizontal="center"/>
      <protection locked="0"/>
    </xf>
    <xf numFmtId="1" fontId="16" fillId="0" borderId="11" xfId="0" applyNumberFormat="1" applyFont="1" applyBorder="1" applyAlignment="1" applyProtection="1">
      <alignment horizontal="center"/>
    </xf>
    <xf numFmtId="1" fontId="16" fillId="0" borderId="9" xfId="0" applyNumberFormat="1" applyFont="1" applyBorder="1" applyAlignment="1" applyProtection="1">
      <alignment horizontal="center"/>
    </xf>
    <xf numFmtId="1" fontId="16" fillId="0" borderId="48" xfId="0" applyNumberFormat="1" applyFont="1" applyBorder="1" applyAlignment="1" applyProtection="1">
      <alignment horizontal="center"/>
    </xf>
    <xf numFmtId="1" fontId="16" fillId="3" borderId="49" xfId="0" applyNumberFormat="1" applyFont="1" applyFill="1" applyBorder="1" applyAlignment="1" applyProtection="1">
      <alignment horizontal="center"/>
      <protection locked="0"/>
    </xf>
    <xf numFmtId="1" fontId="16" fillId="0" borderId="12" xfId="0" applyNumberFormat="1" applyFont="1" applyBorder="1" applyAlignment="1" applyProtection="1">
      <alignment horizontal="center"/>
    </xf>
    <xf numFmtId="1" fontId="16" fillId="0" borderId="12" xfId="0" applyNumberFormat="1" applyFont="1" applyFill="1" applyBorder="1" applyAlignment="1" applyProtection="1">
      <alignment horizontal="center"/>
    </xf>
    <xf numFmtId="1" fontId="16" fillId="4" borderId="11" xfId="0" applyNumberFormat="1" applyFont="1" applyFill="1" applyBorder="1" applyAlignment="1" applyProtection="1">
      <alignment horizontal="center"/>
    </xf>
    <xf numFmtId="1" fontId="16" fillId="4" borderId="9" xfId="0" applyNumberFormat="1" applyFont="1" applyFill="1" applyBorder="1" applyAlignment="1" applyProtection="1">
      <alignment horizontal="center"/>
      <protection locked="0"/>
    </xf>
    <xf numFmtId="1" fontId="16" fillId="4" borderId="9" xfId="0" applyNumberFormat="1" applyFont="1" applyFill="1" applyBorder="1" applyAlignment="1" applyProtection="1">
      <alignment horizontal="center"/>
    </xf>
    <xf numFmtId="1" fontId="16" fillId="5" borderId="9" xfId="0" applyNumberFormat="1" applyFont="1" applyFill="1" applyBorder="1" applyAlignment="1" applyProtection="1">
      <alignment horizontal="center"/>
      <protection locked="0"/>
    </xf>
    <xf numFmtId="1" fontId="16" fillId="5" borderId="48" xfId="0" applyNumberFormat="1" applyFont="1" applyFill="1" applyBorder="1" applyAlignment="1" applyProtection="1">
      <alignment horizontal="center"/>
      <protection locked="0"/>
    </xf>
    <xf numFmtId="49" fontId="16" fillId="0" borderId="32" xfId="0" applyNumberFormat="1" applyFont="1" applyBorder="1" applyAlignment="1" applyProtection="1">
      <alignment horizontal="centerContinuous"/>
    </xf>
    <xf numFmtId="49" fontId="16" fillId="0" borderId="10" xfId="0" applyNumberFormat="1" applyFont="1" applyBorder="1" applyAlignment="1" applyProtection="1">
      <alignment horizontal="centerContinuous"/>
    </xf>
    <xf numFmtId="49" fontId="16" fillId="0" borderId="26" xfId="0" applyNumberFormat="1" applyFont="1" applyBorder="1" applyAlignment="1" applyProtection="1">
      <alignment horizontal="centerContinuous"/>
    </xf>
    <xf numFmtId="1" fontId="15" fillId="0" borderId="73" xfId="0" applyNumberFormat="1" applyFont="1" applyBorder="1" applyAlignment="1" applyProtection="1">
      <alignment horizontal="center"/>
    </xf>
    <xf numFmtId="1" fontId="15" fillId="2" borderId="74" xfId="0" applyNumberFormat="1" applyFont="1" applyFill="1" applyBorder="1" applyAlignment="1" applyProtection="1">
      <alignment horizontal="center"/>
    </xf>
    <xf numFmtId="1" fontId="15" fillId="0" borderId="74" xfId="0" applyNumberFormat="1" applyFont="1" applyBorder="1" applyAlignment="1" applyProtection="1">
      <alignment horizontal="center"/>
    </xf>
    <xf numFmtId="1" fontId="15" fillId="0" borderId="68" xfId="0" applyNumberFormat="1" applyFont="1" applyBorder="1" applyAlignment="1" applyProtection="1">
      <alignment horizontal="center"/>
    </xf>
    <xf numFmtId="1" fontId="15" fillId="0" borderId="69" xfId="0" applyNumberFormat="1" applyFont="1" applyBorder="1" applyAlignment="1" applyProtection="1">
      <alignment horizontal="center"/>
    </xf>
    <xf numFmtId="1" fontId="15" fillId="0" borderId="70" xfId="0" applyNumberFormat="1" applyFont="1" applyBorder="1" applyAlignment="1" applyProtection="1">
      <alignment horizontal="center"/>
    </xf>
    <xf numFmtId="1" fontId="15" fillId="0" borderId="67" xfId="0" applyNumberFormat="1" applyFont="1" applyBorder="1" applyAlignment="1" applyProtection="1">
      <alignment horizontal="center"/>
    </xf>
    <xf numFmtId="1" fontId="15" fillId="0" borderId="66" xfId="0" applyNumberFormat="1" applyFont="1" applyBorder="1" applyAlignment="1" applyProtection="1">
      <alignment horizontal="center"/>
    </xf>
    <xf numFmtId="1" fontId="15" fillId="0" borderId="13" xfId="0" applyNumberFormat="1" applyFont="1" applyBorder="1" applyAlignment="1" applyProtection="1">
      <alignment horizontal="center"/>
    </xf>
    <xf numFmtId="1" fontId="15" fillId="0" borderId="19" xfId="0" applyNumberFormat="1" applyFont="1" applyBorder="1" applyAlignment="1" applyProtection="1">
      <alignment horizontal="center"/>
    </xf>
    <xf numFmtId="1" fontId="15" fillId="0" borderId="18" xfId="0" applyNumberFormat="1" applyFont="1" applyBorder="1" applyAlignment="1" applyProtection="1">
      <alignment horizontal="center"/>
    </xf>
    <xf numFmtId="1" fontId="15" fillId="0" borderId="33" xfId="0" applyNumberFormat="1" applyFont="1" applyBorder="1" applyAlignment="1" applyProtection="1">
      <alignment horizontal="center"/>
    </xf>
    <xf numFmtId="1" fontId="15" fillId="0" borderId="43" xfId="0" applyNumberFormat="1" applyFont="1" applyBorder="1" applyAlignment="1" applyProtection="1">
      <alignment horizontal="center"/>
    </xf>
    <xf numFmtId="1" fontId="15" fillId="0" borderId="40" xfId="0" applyNumberFormat="1" applyFont="1" applyBorder="1" applyAlignment="1" applyProtection="1">
      <alignment horizontal="center"/>
    </xf>
    <xf numFmtId="1" fontId="15" fillId="0" borderId="29" xfId="0" applyNumberFormat="1" applyFont="1" applyBorder="1" applyAlignment="1" applyProtection="1">
      <alignment horizontal="center"/>
    </xf>
    <xf numFmtId="49" fontId="11" fillId="7" borderId="27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0" fontId="4" fillId="0" borderId="0" xfId="0" applyFont="1" applyAlignment="1" applyProtection="1"/>
    <xf numFmtId="0" fontId="0" fillId="0" borderId="0" xfId="0" applyProtection="1"/>
    <xf numFmtId="0" fontId="5" fillId="0" borderId="0" xfId="0" applyFont="1" applyProtection="1"/>
    <xf numFmtId="0" fontId="7" fillId="0" borderId="0" xfId="0" applyFont="1" applyProtection="1"/>
    <xf numFmtId="49" fontId="7" fillId="0" borderId="0" xfId="0" applyNumberFormat="1" applyFont="1" applyProtection="1"/>
    <xf numFmtId="0" fontId="7" fillId="0" borderId="0" xfId="0" applyFont="1" applyFill="1" applyProtection="1"/>
    <xf numFmtId="0" fontId="6" fillId="0" borderId="0" xfId="0" applyFont="1" applyProtection="1"/>
    <xf numFmtId="0" fontId="8" fillId="0" borderId="0" xfId="0" applyFont="1" applyProtection="1"/>
    <xf numFmtId="0" fontId="9" fillId="8" borderId="37" xfId="0" applyNumberFormat="1" applyFont="1" applyFill="1" applyBorder="1" applyAlignment="1" applyProtection="1">
      <alignment horizontal="left"/>
    </xf>
    <xf numFmtId="0" fontId="9" fillId="8" borderId="0" xfId="0" applyNumberFormat="1" applyFont="1" applyFill="1" applyBorder="1" applyAlignment="1" applyProtection="1">
      <alignment horizontal="left"/>
    </xf>
    <xf numFmtId="0" fontId="9" fillId="8" borderId="36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left"/>
    </xf>
    <xf numFmtId="1" fontId="15" fillId="0" borderId="9" xfId="0" applyNumberFormat="1" applyFont="1" applyBorder="1" applyAlignment="1" applyProtection="1">
      <alignment horizontal="center"/>
    </xf>
    <xf numFmtId="1" fontId="15" fillId="0" borderId="20" xfId="0" applyNumberFormat="1" applyFont="1" applyBorder="1" applyAlignment="1" applyProtection="1">
      <alignment horizontal="center"/>
    </xf>
    <xf numFmtId="1" fontId="15" fillId="0" borderId="16" xfId="0" applyNumberFormat="1" applyFont="1" applyFill="1" applyBorder="1" applyAlignment="1" applyProtection="1">
      <alignment horizontal="center"/>
    </xf>
    <xf numFmtId="1" fontId="15" fillId="0" borderId="20" xfId="0" applyNumberFormat="1" applyFont="1" applyFill="1" applyBorder="1" applyAlignment="1" applyProtection="1">
      <alignment horizontal="center"/>
    </xf>
    <xf numFmtId="1" fontId="15" fillId="0" borderId="9" xfId="0" applyNumberFormat="1" applyFont="1" applyFill="1" applyBorder="1" applyAlignment="1" applyProtection="1">
      <alignment horizontal="center"/>
    </xf>
    <xf numFmtId="1" fontId="15" fillId="0" borderId="18" xfId="0" applyNumberFormat="1" applyFont="1" applyFill="1" applyBorder="1" applyAlignment="1" applyProtection="1">
      <alignment horizontal="center"/>
    </xf>
    <xf numFmtId="1" fontId="15" fillId="0" borderId="5" xfId="0" applyNumberFormat="1" applyFont="1" applyBorder="1" applyAlignment="1" applyProtection="1">
      <alignment horizontal="center"/>
    </xf>
    <xf numFmtId="1" fontId="15" fillId="0" borderId="6" xfId="0" applyNumberFormat="1" applyFont="1" applyBorder="1" applyAlignment="1" applyProtection="1">
      <alignment horizontal="center"/>
    </xf>
    <xf numFmtId="1" fontId="15" fillId="0" borderId="12" xfId="0" applyNumberFormat="1" applyFont="1" applyBorder="1" applyAlignment="1" applyProtection="1">
      <alignment horizontal="center"/>
    </xf>
    <xf numFmtId="1" fontId="15" fillId="0" borderId="50" xfId="0" applyNumberFormat="1" applyFont="1" applyBorder="1" applyAlignment="1" applyProtection="1">
      <alignment horizontal="center"/>
    </xf>
    <xf numFmtId="1" fontId="15" fillId="0" borderId="29" xfId="0" applyNumberFormat="1" applyFont="1" applyBorder="1" applyAlignment="1" applyProtection="1">
      <alignment horizontal="center"/>
    </xf>
    <xf numFmtId="1" fontId="15" fillId="2" borderId="12" xfId="0" applyNumberFormat="1" applyFont="1" applyFill="1" applyBorder="1" applyAlignment="1" applyProtection="1">
      <alignment horizontal="center"/>
    </xf>
    <xf numFmtId="1" fontId="15" fillId="2" borderId="50" xfId="0" applyNumberFormat="1" applyFont="1" applyFill="1" applyBorder="1" applyAlignment="1" applyProtection="1">
      <alignment horizontal="center"/>
    </xf>
    <xf numFmtId="1" fontId="15" fillId="2" borderId="29" xfId="0" applyNumberFormat="1" applyFont="1" applyFill="1" applyBorder="1" applyAlignment="1" applyProtection="1">
      <alignment horizontal="center"/>
    </xf>
    <xf numFmtId="1" fontId="15" fillId="0" borderId="34" xfId="0" applyNumberFormat="1" applyFont="1" applyBorder="1" applyAlignment="1" applyProtection="1">
      <alignment horizontal="center"/>
    </xf>
    <xf numFmtId="1" fontId="15" fillId="0" borderId="61" xfId="0" applyNumberFormat="1" applyFont="1" applyBorder="1" applyAlignment="1" applyProtection="1">
      <alignment horizontal="center"/>
    </xf>
    <xf numFmtId="1" fontId="15" fillId="0" borderId="11" xfId="0" applyNumberFormat="1" applyFont="1" applyBorder="1" applyAlignment="1" applyProtection="1">
      <alignment horizontal="center"/>
    </xf>
    <xf numFmtId="1" fontId="15" fillId="2" borderId="11" xfId="0" applyNumberFormat="1" applyFont="1" applyFill="1" applyBorder="1" applyAlignment="1" applyProtection="1">
      <alignment horizontal="center"/>
    </xf>
    <xf numFmtId="1" fontId="15" fillId="2" borderId="61" xfId="0" applyNumberFormat="1" applyFont="1" applyFill="1" applyBorder="1" applyAlignment="1" applyProtection="1">
      <alignment horizontal="center"/>
    </xf>
    <xf numFmtId="1" fontId="15" fillId="0" borderId="74" xfId="0" applyNumberFormat="1" applyFont="1" applyBorder="1" applyAlignment="1" applyProtection="1">
      <alignment horizontal="center"/>
    </xf>
    <xf numFmtId="1" fontId="15" fillId="0" borderId="8" xfId="0" applyNumberFormat="1" applyFont="1" applyBorder="1" applyAlignment="1" applyProtection="1">
      <alignment horizontal="center"/>
    </xf>
    <xf numFmtId="1" fontId="15" fillId="0" borderId="75" xfId="0" applyNumberFormat="1" applyFont="1" applyBorder="1" applyAlignment="1" applyProtection="1">
      <alignment horizontal="center"/>
    </xf>
    <xf numFmtId="1" fontId="15" fillId="0" borderId="7" xfId="0" applyNumberFormat="1" applyFont="1" applyBorder="1" applyAlignment="1" applyProtection="1">
      <alignment horizontal="center"/>
    </xf>
    <xf numFmtId="1" fontId="15" fillId="0" borderId="49" xfId="0" applyNumberFormat="1" applyFont="1" applyBorder="1" applyAlignment="1" applyProtection="1">
      <alignment horizontal="center"/>
    </xf>
    <xf numFmtId="1" fontId="15" fillId="0" borderId="62" xfId="0" applyNumberFormat="1" applyFont="1" applyBorder="1" applyAlignment="1" applyProtection="1">
      <alignment horizontal="center"/>
    </xf>
    <xf numFmtId="1" fontId="15" fillId="0" borderId="51" xfId="0" applyNumberFormat="1" applyFont="1" applyBorder="1" applyAlignment="1" applyProtection="1">
      <alignment horizontal="center"/>
    </xf>
    <xf numFmtId="1" fontId="15" fillId="0" borderId="60" xfId="0" applyNumberFormat="1" applyFont="1" applyBorder="1" applyAlignment="1" applyProtection="1">
      <alignment horizontal="center"/>
    </xf>
    <xf numFmtId="0" fontId="15" fillId="0" borderId="20" xfId="0" applyNumberFormat="1" applyFont="1" applyFill="1" applyBorder="1" applyAlignment="1" applyProtection="1">
      <alignment horizontal="center"/>
    </xf>
    <xf numFmtId="0" fontId="15" fillId="0" borderId="18" xfId="0" applyNumberFormat="1" applyFont="1" applyFill="1" applyBorder="1" applyAlignment="1" applyProtection="1">
      <alignment horizontal="center"/>
    </xf>
    <xf numFmtId="1" fontId="15" fillId="2" borderId="16" xfId="0" applyNumberFormat="1" applyFont="1" applyFill="1" applyBorder="1" applyAlignment="1" applyProtection="1">
      <alignment horizontal="center"/>
    </xf>
    <xf numFmtId="1" fontId="15" fillId="2" borderId="20" xfId="0" applyNumberFormat="1" applyFont="1" applyFill="1" applyBorder="1" applyAlignment="1" applyProtection="1">
      <alignment horizontal="center"/>
    </xf>
    <xf numFmtId="1" fontId="15" fillId="2" borderId="9" xfId="0" applyNumberFormat="1" applyFont="1" applyFill="1" applyBorder="1" applyAlignment="1" applyProtection="1">
      <alignment horizontal="center"/>
    </xf>
    <xf numFmtId="1" fontId="15" fillId="0" borderId="16" xfId="0" applyNumberFormat="1" applyFont="1" applyBorder="1" applyAlignment="1" applyProtection="1">
      <alignment horizontal="center"/>
    </xf>
    <xf numFmtId="1" fontId="15" fillId="2" borderId="18" xfId="0" applyNumberFormat="1" applyFont="1" applyFill="1" applyBorder="1" applyAlignment="1" applyProtection="1">
      <alignment horizontal="center"/>
    </xf>
    <xf numFmtId="1" fontId="15" fillId="0" borderId="45" xfId="0" applyNumberFormat="1" applyFont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/>
    </xf>
    <xf numFmtId="1" fontId="15" fillId="0" borderId="18" xfId="0" applyNumberFormat="1" applyFont="1" applyBorder="1" applyAlignment="1" applyProtection="1">
      <alignment horizontal="center"/>
    </xf>
    <xf numFmtId="1" fontId="15" fillId="0" borderId="61" xfId="0" applyNumberFormat="1" applyFont="1" applyBorder="1" applyAlignment="1" applyProtection="1">
      <alignment horizontal="center" vertical="center"/>
    </xf>
    <xf numFmtId="1" fontId="15" fillId="0" borderId="60" xfId="0" applyNumberFormat="1" applyFont="1" applyBorder="1" applyAlignment="1" applyProtection="1">
      <alignment horizontal="center" vertical="center"/>
    </xf>
    <xf numFmtId="1" fontId="15" fillId="0" borderId="2" xfId="0" applyNumberFormat="1" applyFont="1" applyBorder="1" applyAlignment="1" applyProtection="1">
      <alignment horizontal="center" vertical="center"/>
    </xf>
    <xf numFmtId="1" fontId="15" fillId="0" borderId="28" xfId="0" applyNumberFormat="1" applyFont="1" applyBorder="1" applyAlignment="1" applyProtection="1">
      <alignment horizontal="center" vertical="center"/>
    </xf>
    <xf numFmtId="1" fontId="19" fillId="0" borderId="71" xfId="0" applyNumberFormat="1" applyFont="1" applyBorder="1" applyAlignment="1" applyProtection="1">
      <alignment horizontal="center" vertical="center"/>
    </xf>
    <xf numFmtId="1" fontId="19" fillId="0" borderId="72" xfId="0" applyNumberFormat="1" applyFont="1" applyBorder="1" applyAlignment="1" applyProtection="1">
      <alignment horizontal="center" vertical="center"/>
    </xf>
    <xf numFmtId="1" fontId="15" fillId="0" borderId="27" xfId="0" applyNumberFormat="1" applyFont="1" applyFill="1" applyBorder="1" applyAlignment="1" applyProtection="1">
      <alignment horizontal="center"/>
    </xf>
    <xf numFmtId="1" fontId="15" fillId="0" borderId="47" xfId="0" applyNumberFormat="1" applyFont="1" applyFill="1" applyBorder="1" applyAlignment="1" applyProtection="1">
      <alignment horizontal="center"/>
    </xf>
    <xf numFmtId="1" fontId="15" fillId="0" borderId="48" xfId="0" applyNumberFormat="1" applyFont="1" applyFill="1" applyBorder="1" applyAlignment="1" applyProtection="1">
      <alignment horizontal="center"/>
    </xf>
    <xf numFmtId="1" fontId="15" fillId="0" borderId="43" xfId="0" applyNumberFormat="1" applyFont="1" applyFill="1" applyBorder="1" applyAlignment="1" applyProtection="1">
      <alignment horizontal="center"/>
    </xf>
    <xf numFmtId="1" fontId="15" fillId="0" borderId="73" xfId="0" applyNumberFormat="1" applyFont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</xf>
    <xf numFmtId="1" fontId="15" fillId="0" borderId="75" xfId="0" applyNumberFormat="1" applyFont="1" applyBorder="1" applyAlignment="1" applyProtection="1">
      <alignment horizontal="center" vertical="center"/>
    </xf>
    <xf numFmtId="1" fontId="15" fillId="0" borderId="7" xfId="0" applyNumberFormat="1" applyFont="1" applyBorder="1" applyAlignment="1" applyProtection="1">
      <alignment horizontal="center" vertical="center"/>
    </xf>
    <xf numFmtId="1" fontId="15" fillId="0" borderId="19" xfId="0" applyNumberFormat="1" applyFont="1" applyBorder="1" applyAlignment="1" applyProtection="1">
      <alignment horizontal="center" vertical="center"/>
    </xf>
    <xf numFmtId="1" fontId="15" fillId="0" borderId="33" xfId="0" applyNumberFormat="1" applyFont="1" applyBorder="1" applyAlignment="1" applyProtection="1">
      <alignment horizontal="center" vertical="center"/>
    </xf>
    <xf numFmtId="1" fontId="15" fillId="0" borderId="48" xfId="0" applyNumberFormat="1" applyFont="1" applyBorder="1" applyAlignment="1" applyProtection="1">
      <alignment horizontal="center"/>
    </xf>
    <xf numFmtId="1" fontId="15" fillId="0" borderId="43" xfId="0" applyNumberFormat="1" applyFont="1" applyBorder="1" applyAlignment="1" applyProtection="1">
      <alignment horizontal="center"/>
    </xf>
    <xf numFmtId="1" fontId="15" fillId="0" borderId="14" xfId="0" applyNumberFormat="1" applyFont="1" applyBorder="1" applyAlignment="1" applyProtection="1">
      <alignment horizontal="center"/>
    </xf>
    <xf numFmtId="1" fontId="15" fillId="0" borderId="19" xfId="0" applyNumberFormat="1" applyFont="1" applyBorder="1" applyAlignment="1" applyProtection="1">
      <alignment horizontal="center"/>
    </xf>
    <xf numFmtId="1" fontId="15" fillId="0" borderId="40" xfId="0" applyNumberFormat="1" applyFont="1" applyBorder="1" applyAlignment="1" applyProtection="1">
      <alignment horizontal="center"/>
    </xf>
    <xf numFmtId="1" fontId="15" fillId="0" borderId="33" xfId="0" applyNumberFormat="1" applyFont="1" applyBorder="1" applyAlignment="1" applyProtection="1">
      <alignment horizontal="center"/>
    </xf>
    <xf numFmtId="49" fontId="11" fillId="0" borderId="35" xfId="0" applyNumberFormat="1" applyFont="1" applyBorder="1" applyAlignment="1" applyProtection="1">
      <alignment horizontal="center" vertical="center"/>
    </xf>
    <xf numFmtId="49" fontId="11" fillId="0" borderId="38" xfId="0" applyNumberFormat="1" applyFont="1" applyBorder="1" applyAlignment="1" applyProtection="1">
      <alignment horizontal="center" vertical="center"/>
    </xf>
    <xf numFmtId="49" fontId="16" fillId="0" borderId="45" xfId="0" applyNumberFormat="1" applyFont="1" applyBorder="1" applyAlignment="1" applyProtection="1">
      <alignment horizontal="center"/>
    </xf>
    <xf numFmtId="49" fontId="16" fillId="0" borderId="59" xfId="0" applyNumberFormat="1" applyFont="1" applyBorder="1" applyAlignment="1" applyProtection="1">
      <alignment horizontal="center"/>
    </xf>
    <xf numFmtId="49" fontId="16" fillId="0" borderId="29" xfId="0" applyNumberFormat="1" applyFont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1" fontId="11" fillId="0" borderId="0" xfId="0" applyNumberFormat="1" applyFont="1" applyAlignment="1" applyProtection="1">
      <alignment horizontal="center"/>
    </xf>
    <xf numFmtId="1" fontId="14" fillId="0" borderId="0" xfId="0" applyNumberFormat="1" applyFont="1" applyAlignment="1" applyProtection="1">
      <alignment horizontal="center"/>
    </xf>
    <xf numFmtId="1" fontId="11" fillId="0" borderId="36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>
      <alignment horizontal="left"/>
    </xf>
    <xf numFmtId="49" fontId="16" fillId="0" borderId="30" xfId="0" applyNumberFormat="1" applyFont="1" applyBorder="1" applyAlignment="1" applyProtection="1">
      <alignment horizontal="center" vertical="center"/>
    </xf>
    <xf numFmtId="49" fontId="16" fillId="0" borderId="31" xfId="0" applyNumberFormat="1" applyFont="1" applyBorder="1" applyAlignment="1" applyProtection="1">
      <alignment horizontal="center" vertical="center"/>
    </xf>
    <xf numFmtId="49" fontId="16" fillId="0" borderId="56" xfId="0" applyNumberFormat="1" applyFont="1" applyBorder="1" applyAlignment="1" applyProtection="1">
      <alignment horizontal="center" vertical="center"/>
    </xf>
    <xf numFmtId="49" fontId="16" fillId="0" borderId="58" xfId="0" applyNumberFormat="1" applyFont="1" applyBorder="1" applyAlignment="1" applyProtection="1">
      <alignment horizontal="center" vertical="center"/>
    </xf>
    <xf numFmtId="49" fontId="11" fillId="0" borderId="26" xfId="0" applyNumberFormat="1" applyFont="1" applyBorder="1" applyAlignment="1" applyProtection="1">
      <alignment horizontal="center" vertical="center"/>
    </xf>
    <xf numFmtId="49" fontId="11" fillId="0" borderId="24" xfId="0" applyNumberFormat="1" applyFont="1" applyBorder="1" applyAlignment="1" applyProtection="1">
      <alignment horizontal="center" vertical="center"/>
    </xf>
    <xf numFmtId="49" fontId="16" fillId="0" borderId="30" xfId="0" applyNumberFormat="1" applyFont="1" applyBorder="1" applyAlignment="1" applyProtection="1">
      <alignment horizontal="center"/>
    </xf>
    <xf numFmtId="49" fontId="16" fillId="0" borderId="41" xfId="0" applyNumberFormat="1" applyFont="1" applyBorder="1" applyAlignment="1" applyProtection="1">
      <alignment horizontal="center"/>
    </xf>
    <xf numFmtId="1" fontId="11" fillId="0" borderId="35" xfId="0" applyNumberFormat="1" applyFont="1" applyBorder="1" applyAlignment="1" applyProtection="1">
      <alignment horizontal="center" vertical="center" wrapText="1"/>
    </xf>
    <xf numFmtId="1" fontId="11" fillId="0" borderId="44" xfId="0" applyNumberFormat="1" applyFont="1" applyBorder="1" applyAlignment="1" applyProtection="1">
      <alignment horizontal="center" vertical="center" wrapText="1"/>
    </xf>
    <xf numFmtId="1" fontId="11" fillId="0" borderId="63" xfId="0" applyNumberFormat="1" applyFont="1" applyBorder="1" applyAlignment="1" applyProtection="1">
      <alignment horizontal="center" vertical="center" wrapText="1"/>
    </xf>
    <xf numFmtId="49" fontId="11" fillId="0" borderId="35" xfId="0" applyNumberFormat="1" applyFont="1" applyBorder="1" applyAlignment="1" applyProtection="1">
      <alignment horizontal="center" vertical="center" wrapText="1"/>
    </xf>
    <xf numFmtId="49" fontId="11" fillId="0" borderId="44" xfId="0" applyNumberFormat="1" applyFont="1" applyBorder="1" applyAlignment="1" applyProtection="1">
      <alignment horizontal="center" vertical="center" wrapText="1"/>
    </xf>
    <xf numFmtId="1" fontId="15" fillId="0" borderId="73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 vertical="center" wrapText="1"/>
    </xf>
    <xf numFmtId="49" fontId="11" fillId="0" borderId="21" xfId="0" applyNumberFormat="1" applyFont="1" applyBorder="1" applyAlignment="1" applyProtection="1">
      <alignment horizontal="center" vertical="center" wrapText="1"/>
    </xf>
    <xf numFmtId="49" fontId="11" fillId="0" borderId="54" xfId="0" applyNumberFormat="1" applyFont="1" applyBorder="1" applyAlignment="1" applyProtection="1">
      <alignment horizontal="center" vertical="center" wrapText="1"/>
    </xf>
    <xf numFmtId="49" fontId="11" fillId="0" borderId="32" xfId="0" applyNumberFormat="1" applyFont="1" applyBorder="1" applyAlignment="1" applyProtection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/>
    </xf>
    <xf numFmtId="49" fontId="11" fillId="0" borderId="54" xfId="0" applyNumberFormat="1" applyFont="1" applyBorder="1" applyAlignment="1" applyProtection="1">
      <alignment horizontal="center" vertic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20" xfId="0" applyNumberFormat="1" applyFont="1" applyBorder="1" applyAlignment="1" applyProtection="1">
      <alignment horizontal="center"/>
    </xf>
    <xf numFmtId="49" fontId="11" fillId="0" borderId="48" xfId="0" applyNumberFormat="1" applyFont="1" applyBorder="1" applyAlignment="1" applyProtection="1">
      <alignment horizontal="center"/>
    </xf>
    <xf numFmtId="49" fontId="11" fillId="0" borderId="47" xfId="0" applyNumberFormat="1" applyFont="1" applyBorder="1" applyAlignment="1" applyProtection="1">
      <alignment horizontal="center"/>
    </xf>
    <xf numFmtId="49" fontId="11" fillId="0" borderId="66" xfId="0" applyNumberFormat="1" applyFont="1" applyBorder="1" applyAlignment="1" applyProtection="1">
      <alignment horizontal="center" vertical="center" wrapText="1"/>
    </xf>
    <xf numFmtId="49" fontId="11" fillId="0" borderId="37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11" fillId="0" borderId="63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/>
    </xf>
    <xf numFmtId="1" fontId="15" fillId="0" borderId="28" xfId="0" applyNumberFormat="1" applyFont="1" applyBorder="1" applyAlignment="1" applyProtection="1">
      <alignment horizontal="center"/>
    </xf>
    <xf numFmtId="1" fontId="15" fillId="0" borderId="2" xfId="0" applyNumberFormat="1" applyFont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49" fontId="16" fillId="0" borderId="20" xfId="0" applyNumberFormat="1" applyFont="1" applyBorder="1" applyAlignment="1" applyProtection="1">
      <alignment horizontal="center"/>
    </xf>
    <xf numFmtId="49" fontId="16" fillId="0" borderId="51" xfId="0" applyNumberFormat="1" applyFont="1" applyBorder="1" applyAlignment="1" applyProtection="1">
      <alignment horizontal="center"/>
    </xf>
    <xf numFmtId="49" fontId="16" fillId="0" borderId="60" xfId="0" applyNumberFormat="1" applyFont="1" applyBorder="1" applyAlignment="1" applyProtection="1">
      <alignment horizontal="center"/>
    </xf>
    <xf numFmtId="49" fontId="16" fillId="0" borderId="10" xfId="0" applyNumberFormat="1" applyFont="1" applyBorder="1" applyAlignment="1" applyProtection="1">
      <alignment horizontal="center" vertical="center"/>
    </xf>
    <xf numFmtId="49" fontId="16" fillId="0" borderId="22" xfId="0" applyNumberFormat="1" applyFont="1" applyBorder="1" applyAlignment="1" applyProtection="1">
      <alignment horizontal="center" vertical="center"/>
    </xf>
    <xf numFmtId="49" fontId="16" fillId="0" borderId="42" xfId="0" applyNumberFormat="1" applyFont="1" applyBorder="1" applyAlignment="1" applyProtection="1">
      <alignment horizontal="center" vertical="center"/>
    </xf>
    <xf numFmtId="1" fontId="15" fillId="0" borderId="47" xfId="0" applyNumberFormat="1" applyFont="1" applyBorder="1" applyAlignment="1" applyProtection="1">
      <alignment horizontal="center"/>
    </xf>
    <xf numFmtId="1" fontId="15" fillId="0" borderId="25" xfId="0" applyNumberFormat="1" applyFont="1" applyBorder="1" applyAlignment="1" applyProtection="1">
      <alignment horizontal="center"/>
    </xf>
    <xf numFmtId="1" fontId="15" fillId="0" borderId="23" xfId="0" applyNumberFormat="1" applyFont="1" applyBorder="1" applyAlignment="1" applyProtection="1">
      <alignment horizontal="center"/>
    </xf>
    <xf numFmtId="1" fontId="1" fillId="0" borderId="55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49" fontId="15" fillId="3" borderId="49" xfId="0" applyNumberFormat="1" applyFont="1" applyFill="1" applyBorder="1" applyAlignment="1" applyProtection="1">
      <alignment horizontal="center"/>
      <protection locked="0"/>
    </xf>
    <xf numFmtId="49" fontId="15" fillId="3" borderId="4" xfId="0" applyNumberFormat="1" applyFont="1" applyFill="1" applyBorder="1" applyAlignment="1" applyProtection="1">
      <alignment horizontal="center"/>
      <protection locked="0"/>
    </xf>
    <xf numFmtId="49" fontId="15" fillId="3" borderId="40" xfId="0" applyNumberFormat="1" applyFont="1" applyFill="1" applyBorder="1" applyAlignment="1" applyProtection="1">
      <alignment horizontal="center"/>
      <protection locked="0"/>
    </xf>
    <xf numFmtId="49" fontId="9" fillId="0" borderId="49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49" fontId="9" fillId="0" borderId="62" xfId="0" applyNumberFormat="1" applyFont="1" applyBorder="1" applyAlignment="1" applyProtection="1">
      <alignment horizontal="center"/>
    </xf>
    <xf numFmtId="49" fontId="15" fillId="3" borderId="62" xfId="0" applyNumberFormat="1" applyFont="1" applyFill="1" applyBorder="1" applyAlignment="1" applyProtection="1">
      <alignment horizontal="center"/>
      <protection locked="0"/>
    </xf>
    <xf numFmtId="49" fontId="15" fillId="3" borderId="9" xfId="0" applyNumberFormat="1" applyFont="1" applyFill="1" applyBorder="1" applyAlignment="1" applyProtection="1">
      <alignment horizontal="center"/>
      <protection locked="0"/>
    </xf>
    <xf numFmtId="49" fontId="15" fillId="3" borderId="17" xfId="0" applyNumberFormat="1" applyFont="1" applyFill="1" applyBorder="1" applyAlignment="1" applyProtection="1">
      <alignment horizontal="center"/>
      <protection locked="0"/>
    </xf>
    <xf numFmtId="49" fontId="15" fillId="3" borderId="20" xfId="0" applyNumberFormat="1" applyFont="1" applyFill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right"/>
    </xf>
    <xf numFmtId="49" fontId="11" fillId="0" borderId="17" xfId="0" applyNumberFormat="1" applyFont="1" applyBorder="1" applyAlignment="1" applyProtection="1">
      <alignment horizontal="right"/>
    </xf>
    <xf numFmtId="49" fontId="11" fillId="0" borderId="20" xfId="0" applyNumberFormat="1" applyFont="1" applyBorder="1" applyAlignment="1" applyProtection="1">
      <alignment horizontal="right"/>
    </xf>
    <xf numFmtId="49" fontId="16" fillId="0" borderId="64" xfId="0" applyNumberFormat="1" applyFont="1" applyBorder="1" applyAlignment="1" applyProtection="1">
      <alignment horizontal="left"/>
    </xf>
    <xf numFmtId="49" fontId="16" fillId="0" borderId="4" xfId="0" applyNumberFormat="1" applyFont="1" applyBorder="1" applyAlignment="1" applyProtection="1">
      <alignment horizontal="left"/>
    </xf>
    <xf numFmtId="49" fontId="16" fillId="0" borderId="62" xfId="0" applyNumberFormat="1" applyFont="1" applyBorder="1" applyAlignment="1" applyProtection="1">
      <alignment horizontal="left"/>
    </xf>
    <xf numFmtId="49" fontId="16" fillId="0" borderId="16" xfId="0" applyNumberFormat="1" applyFont="1" applyBorder="1" applyAlignment="1" applyProtection="1">
      <alignment horizontal="left"/>
    </xf>
    <xf numFmtId="49" fontId="16" fillId="0" borderId="17" xfId="0" applyNumberFormat="1" applyFont="1" applyBorder="1" applyAlignment="1" applyProtection="1">
      <alignment horizontal="left"/>
    </xf>
    <xf numFmtId="49" fontId="16" fillId="0" borderId="20" xfId="0" applyNumberFormat="1" applyFont="1" applyBorder="1" applyAlignment="1" applyProtection="1">
      <alignment horizontal="left"/>
    </xf>
    <xf numFmtId="49" fontId="11" fillId="0" borderId="9" xfId="0" applyNumberFormat="1" applyFont="1" applyFill="1" applyBorder="1" applyAlignment="1" applyProtection="1">
      <alignment horizontal="center"/>
    </xf>
    <xf numFmtId="49" fontId="11" fillId="0" borderId="2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/>
    </xf>
    <xf numFmtId="49" fontId="15" fillId="3" borderId="17" xfId="0" applyNumberFormat="1" applyFont="1" applyFill="1" applyBorder="1" applyAlignment="1" applyProtection="1">
      <alignment horizontal="center"/>
    </xf>
    <xf numFmtId="49" fontId="15" fillId="3" borderId="18" xfId="0" applyNumberFormat="1" applyFont="1" applyFill="1" applyBorder="1" applyAlignment="1" applyProtection="1">
      <alignment horizontal="center"/>
    </xf>
    <xf numFmtId="49" fontId="15" fillId="3" borderId="51" xfId="0" applyNumberFormat="1" applyFont="1" applyFill="1" applyBorder="1" applyAlignment="1" applyProtection="1">
      <alignment horizontal="center"/>
    </xf>
    <xf numFmtId="49" fontId="15" fillId="3" borderId="52" xfId="0" applyNumberFormat="1" applyFont="1" applyFill="1" applyBorder="1" applyAlignment="1" applyProtection="1">
      <alignment horizontal="center"/>
    </xf>
    <xf numFmtId="49" fontId="15" fillId="3" borderId="33" xfId="0" applyNumberFormat="1" applyFont="1" applyFill="1" applyBorder="1" applyAlignment="1" applyProtection="1">
      <alignment horizontal="center"/>
    </xf>
    <xf numFmtId="49" fontId="11" fillId="0" borderId="51" xfId="0" applyNumberFormat="1" applyFont="1" applyBorder="1" applyAlignment="1" applyProtection="1">
      <alignment horizontal="center"/>
    </xf>
    <xf numFmtId="49" fontId="11" fillId="0" borderId="52" xfId="0" applyNumberFormat="1" applyFont="1" applyBorder="1" applyAlignment="1" applyProtection="1">
      <alignment horizontal="center"/>
    </xf>
    <xf numFmtId="49" fontId="11" fillId="0" borderId="60" xfId="0" applyNumberFormat="1" applyFont="1" applyBorder="1" applyAlignment="1" applyProtection="1">
      <alignment horizontal="center"/>
    </xf>
    <xf numFmtId="49" fontId="11" fillId="0" borderId="49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11" fillId="0" borderId="62" xfId="0" applyNumberFormat="1" applyFont="1" applyBorder="1" applyAlignment="1" applyProtection="1">
      <alignment horizontal="center"/>
    </xf>
    <xf numFmtId="49" fontId="15" fillId="6" borderId="45" xfId="0" applyNumberFormat="1" applyFont="1" applyFill="1" applyBorder="1" applyAlignment="1" applyProtection="1">
      <alignment horizontal="center"/>
    </xf>
    <xf numFmtId="49" fontId="15" fillId="6" borderId="59" xfId="0" applyNumberFormat="1" applyFont="1" applyFill="1" applyBorder="1" applyAlignment="1" applyProtection="1">
      <alignment horizontal="center"/>
    </xf>
    <xf numFmtId="49" fontId="15" fillId="6" borderId="29" xfId="0" applyNumberFormat="1" applyFont="1" applyFill="1" applyBorder="1" applyAlignment="1" applyProtection="1">
      <alignment horizontal="center"/>
    </xf>
    <xf numFmtId="49" fontId="15" fillId="3" borderId="51" xfId="0" applyNumberFormat="1" applyFont="1" applyFill="1" applyBorder="1" applyAlignment="1" applyProtection="1">
      <alignment horizontal="center"/>
      <protection locked="0"/>
    </xf>
    <xf numFmtId="49" fontId="15" fillId="3" borderId="52" xfId="0" applyNumberFormat="1" applyFont="1" applyFill="1" applyBorder="1" applyAlignment="1" applyProtection="1">
      <alignment horizontal="center"/>
      <protection locked="0"/>
    </xf>
    <xf numFmtId="49" fontId="15" fillId="3" borderId="60" xfId="0" applyNumberFormat="1" applyFont="1" applyFill="1" applyBorder="1" applyAlignment="1" applyProtection="1">
      <alignment horizontal="center"/>
      <protection locked="0"/>
    </xf>
    <xf numFmtId="49" fontId="16" fillId="0" borderId="16" xfId="0" applyNumberFormat="1" applyFont="1" applyFill="1" applyBorder="1" applyAlignment="1" applyProtection="1">
      <alignment horizontal="left"/>
    </xf>
    <xf numFmtId="49" fontId="16" fillId="0" borderId="17" xfId="0" applyNumberFormat="1" applyFont="1" applyFill="1" applyBorder="1" applyAlignment="1" applyProtection="1">
      <alignment horizontal="left"/>
    </xf>
    <xf numFmtId="49" fontId="16" fillId="0" borderId="20" xfId="0" applyNumberFormat="1" applyFont="1" applyFill="1" applyBorder="1" applyAlignment="1" applyProtection="1">
      <alignment horizontal="left"/>
    </xf>
    <xf numFmtId="49" fontId="16" fillId="0" borderId="15" xfId="0" applyNumberFormat="1" applyFont="1" applyFill="1" applyBorder="1" applyAlignment="1" applyProtection="1">
      <alignment horizontal="left"/>
    </xf>
    <xf numFmtId="49" fontId="16" fillId="0" borderId="52" xfId="0" applyNumberFormat="1" applyFont="1" applyFill="1" applyBorder="1" applyAlignment="1" applyProtection="1">
      <alignment horizontal="left"/>
    </xf>
    <xf numFmtId="49" fontId="16" fillId="0" borderId="60" xfId="0" applyNumberFormat="1" applyFont="1" applyFill="1" applyBorder="1" applyAlignment="1" applyProtection="1">
      <alignment horizontal="left"/>
    </xf>
    <xf numFmtId="49" fontId="17" fillId="0" borderId="26" xfId="0" applyNumberFormat="1" applyFont="1" applyBorder="1" applyAlignment="1" applyProtection="1">
      <alignment horizontal="center" vertical="center" wrapText="1"/>
    </xf>
    <xf numFmtId="49" fontId="17" fillId="0" borderId="24" xfId="0" applyNumberFormat="1" applyFont="1" applyBorder="1" applyAlignment="1" applyProtection="1">
      <alignment horizontal="center" vertical="center" wrapText="1"/>
    </xf>
    <xf numFmtId="49" fontId="17" fillId="0" borderId="39" xfId="0" applyNumberFormat="1" applyFont="1" applyBorder="1" applyAlignment="1" applyProtection="1">
      <alignment horizontal="center" vertical="center" wrapText="1"/>
    </xf>
    <xf numFmtId="49" fontId="17" fillId="0" borderId="53" xfId="0" applyNumberFormat="1" applyFont="1" applyBorder="1" applyAlignment="1" applyProtection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/>
    </xf>
    <xf numFmtId="49" fontId="11" fillId="0" borderId="61" xfId="0" applyNumberFormat="1" applyFont="1" applyBorder="1" applyAlignment="1" applyProtection="1">
      <alignment horizontal="center"/>
    </xf>
    <xf numFmtId="49" fontId="11" fillId="0" borderId="53" xfId="0" applyNumberFormat="1" applyFont="1" applyBorder="1" applyAlignment="1" applyProtection="1">
      <alignment horizontal="center" vertical="center" wrapText="1"/>
    </xf>
    <xf numFmtId="49" fontId="11" fillId="0" borderId="24" xfId="0" applyNumberFormat="1" applyFont="1" applyBorder="1" applyAlignment="1" applyProtection="1">
      <alignment horizontal="center" vertical="center" wrapText="1"/>
    </xf>
    <xf numFmtId="49" fontId="11" fillId="0" borderId="39" xfId="0" applyNumberFormat="1" applyFont="1" applyBorder="1" applyAlignment="1" applyProtection="1">
      <alignment horizontal="center" vertical="center" wrapText="1"/>
    </xf>
    <xf numFmtId="49" fontId="11" fillId="0" borderId="57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4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U$2" noThreeD="1"/>
</file>

<file path=xl/ctrlProps/ctrlProp2.xml><?xml version="1.0" encoding="utf-8"?>
<formControlPr xmlns="http://schemas.microsoft.com/office/spreadsheetml/2009/9/main" objectType="CheckBox" fmlaLink="$U$4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4</xdr:row>
      <xdr:rowOff>142875</xdr:rowOff>
    </xdr:to>
    <xdr:pic>
      <xdr:nvPicPr>
        <xdr:cNvPr id="121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295275</xdr:rowOff>
        </xdr:from>
        <xdr:to>
          <xdr:col>6</xdr:col>
          <xdr:colOff>28575</xdr:colOff>
          <xdr:row>10</xdr:row>
          <xdr:rowOff>9525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285750</xdr:rowOff>
        </xdr:from>
        <xdr:to>
          <xdr:col>6</xdr:col>
          <xdr:colOff>38100</xdr:colOff>
          <xdr:row>11</xdr:row>
          <xdr:rowOff>0</xdr:rowOff>
        </xdr:to>
        <xdr:sp macro="" textlink="">
          <xdr:nvSpPr>
            <xdr:cNvPr id="1032" name="Combo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295275</xdr:rowOff>
        </xdr:from>
        <xdr:to>
          <xdr:col>6</xdr:col>
          <xdr:colOff>38100</xdr:colOff>
          <xdr:row>12</xdr:row>
          <xdr:rowOff>9525</xdr:rowOff>
        </xdr:to>
        <xdr:sp macro="" textlink="">
          <xdr:nvSpPr>
            <xdr:cNvPr id="1033" name="Combo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0</xdr:rowOff>
        </xdr:from>
        <xdr:to>
          <xdr:col>9</xdr:col>
          <xdr:colOff>47625</xdr:colOff>
          <xdr:row>11</xdr:row>
          <xdr:rowOff>19050</xdr:rowOff>
        </xdr:to>
        <xdr:sp macro="" textlink="">
          <xdr:nvSpPr>
            <xdr:cNvPr id="1036" name="ComboBox6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0</xdr:row>
          <xdr:rowOff>161925</xdr:rowOff>
        </xdr:from>
        <xdr:to>
          <xdr:col>15</xdr:col>
          <xdr:colOff>47625</xdr:colOff>
          <xdr:row>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</xdr:row>
          <xdr:rowOff>0</xdr:rowOff>
        </xdr:from>
        <xdr:to>
          <xdr:col>15</xdr:col>
          <xdr:colOff>47625</xdr:colOff>
          <xdr:row>3</xdr:row>
          <xdr:rowOff>361950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285750</xdr:rowOff>
        </xdr:from>
        <xdr:to>
          <xdr:col>6</xdr:col>
          <xdr:colOff>28575</xdr:colOff>
          <xdr:row>13</xdr:row>
          <xdr:rowOff>0</xdr:rowOff>
        </xdr:to>
        <xdr:sp macro="" textlink="">
          <xdr:nvSpPr>
            <xdr:cNvPr id="1046" name="ComboBox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285750</xdr:rowOff>
        </xdr:from>
        <xdr:to>
          <xdr:col>6</xdr:col>
          <xdr:colOff>28575</xdr:colOff>
          <xdr:row>14</xdr:row>
          <xdr:rowOff>0</xdr:rowOff>
        </xdr:to>
        <xdr:sp macro="" textlink="">
          <xdr:nvSpPr>
            <xdr:cNvPr id="1047" name="ComboBox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26</xdr:col>
          <xdr:colOff>38100</xdr:colOff>
          <xdr:row>11</xdr:row>
          <xdr:rowOff>19050</xdr:rowOff>
        </xdr:to>
        <xdr:sp macro="" textlink="">
          <xdr:nvSpPr>
            <xdr:cNvPr id="1048" name="ComboBox7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9</xdr:row>
          <xdr:rowOff>295275</xdr:rowOff>
        </xdr:from>
        <xdr:to>
          <xdr:col>13</xdr:col>
          <xdr:colOff>28575</xdr:colOff>
          <xdr:row>11</xdr:row>
          <xdr:rowOff>9525</xdr:rowOff>
        </xdr:to>
        <xdr:sp macro="" textlink="">
          <xdr:nvSpPr>
            <xdr:cNvPr id="1049" name="ComboBox8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44</xdr:row>
          <xdr:rowOff>219075</xdr:rowOff>
        </xdr:from>
        <xdr:to>
          <xdr:col>3</xdr:col>
          <xdr:colOff>9525</xdr:colOff>
          <xdr:row>45</xdr:row>
          <xdr:rowOff>200025</xdr:rowOff>
        </xdr:to>
        <xdr:sp macro="" textlink="">
          <xdr:nvSpPr>
            <xdr:cNvPr id="1050" name="ComboBox9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57150</xdr:colOff>
      <xdr:row>59</xdr:row>
      <xdr:rowOff>85725</xdr:rowOff>
    </xdr:from>
    <xdr:to>
      <xdr:col>6</xdr:col>
      <xdr:colOff>485775</xdr:colOff>
      <xdr:row>59</xdr:row>
      <xdr:rowOff>85725</xdr:rowOff>
    </xdr:to>
    <xdr:cxnSp macro="">
      <xdr:nvCxnSpPr>
        <xdr:cNvPr id="3" name="Gerade Verbindung mit Pfeil 2"/>
        <xdr:cNvCxnSpPr/>
      </xdr:nvCxnSpPr>
      <xdr:spPr>
        <a:xfrm>
          <a:off x="4124325" y="14211300"/>
          <a:ext cx="42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3.emf"/><Relationship Id="rId1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6" Type="http://schemas.openxmlformats.org/officeDocument/2006/relationships/image" Target="../media/image4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47"/>
  <sheetViews>
    <sheetView zoomScale="150" workbookViewId="0">
      <selection activeCell="D1" sqref="D1"/>
    </sheetView>
  </sheetViews>
  <sheetFormatPr baseColWidth="10" defaultRowHeight="12.75" x14ac:dyDescent="0.2"/>
  <cols>
    <col min="1" max="1" width="5.85546875" style="144" customWidth="1"/>
    <col min="2" max="2" width="6.28515625" style="144" customWidth="1"/>
    <col min="3" max="3" width="77.7109375" style="144" customWidth="1"/>
    <col min="4" max="7" width="11.42578125" style="144"/>
    <col min="8" max="8" width="11.5703125" style="144" customWidth="1"/>
    <col min="9" max="16384" width="11.42578125" style="144"/>
  </cols>
  <sheetData>
    <row r="1" spans="1:8" ht="26.25" x14ac:dyDescent="0.4">
      <c r="A1" s="142" t="s">
        <v>169</v>
      </c>
      <c r="B1" s="142"/>
      <c r="C1" s="142"/>
      <c r="D1" s="143"/>
      <c r="E1" s="143"/>
      <c r="F1" s="143"/>
      <c r="G1" s="143"/>
      <c r="H1" s="143"/>
    </row>
    <row r="3" spans="1:8" s="145" customFormat="1" ht="15" x14ac:dyDescent="0.2">
      <c r="A3" s="145" t="s">
        <v>170</v>
      </c>
    </row>
    <row r="4" spans="1:8" s="145" customFormat="1" ht="15" x14ac:dyDescent="0.2">
      <c r="A4" s="145" t="s">
        <v>0</v>
      </c>
    </row>
    <row r="6" spans="1:8" x14ac:dyDescent="0.2">
      <c r="A6" s="144" t="s">
        <v>1</v>
      </c>
      <c r="B6" s="144" t="s">
        <v>2</v>
      </c>
    </row>
    <row r="7" spans="1:8" x14ac:dyDescent="0.2">
      <c r="B7" s="144" t="s">
        <v>3</v>
      </c>
    </row>
    <row r="9" spans="1:8" x14ac:dyDescent="0.2">
      <c r="A9" s="144" t="s">
        <v>4</v>
      </c>
      <c r="B9" s="146" t="s">
        <v>171</v>
      </c>
    </row>
    <row r="10" spans="1:8" x14ac:dyDescent="0.2">
      <c r="B10" s="146" t="s">
        <v>153</v>
      </c>
    </row>
    <row r="11" spans="1:8" x14ac:dyDescent="0.2">
      <c r="B11" s="146" t="s">
        <v>154</v>
      </c>
    </row>
    <row r="13" spans="1:8" x14ac:dyDescent="0.2">
      <c r="A13" s="144" t="s">
        <v>5</v>
      </c>
      <c r="B13" s="146" t="s">
        <v>172</v>
      </c>
    </row>
    <row r="14" spans="1:8" x14ac:dyDescent="0.2">
      <c r="B14" s="144" t="s">
        <v>173</v>
      </c>
    </row>
    <row r="15" spans="1:8" x14ac:dyDescent="0.2">
      <c r="B15" s="144" t="s">
        <v>174</v>
      </c>
    </row>
    <row r="17" spans="1:2" x14ac:dyDescent="0.2">
      <c r="A17" s="144" t="s">
        <v>6</v>
      </c>
      <c r="B17" s="146" t="s">
        <v>175</v>
      </c>
    </row>
    <row r="18" spans="1:2" x14ac:dyDescent="0.2">
      <c r="B18" s="147" t="s">
        <v>176</v>
      </c>
    </row>
    <row r="19" spans="1:2" x14ac:dyDescent="0.2">
      <c r="B19" s="147" t="s">
        <v>177</v>
      </c>
    </row>
    <row r="20" spans="1:2" x14ac:dyDescent="0.2">
      <c r="B20" s="147" t="s">
        <v>178</v>
      </c>
    </row>
    <row r="21" spans="1:2" x14ac:dyDescent="0.2">
      <c r="B21" s="147" t="s">
        <v>179</v>
      </c>
    </row>
    <row r="23" spans="1:2" x14ac:dyDescent="0.2">
      <c r="A23" s="144" t="s">
        <v>7</v>
      </c>
      <c r="B23" s="146" t="s">
        <v>180</v>
      </c>
    </row>
    <row r="24" spans="1:2" x14ac:dyDescent="0.2">
      <c r="B24" s="147" t="s">
        <v>181</v>
      </c>
    </row>
    <row r="25" spans="1:2" x14ac:dyDescent="0.2">
      <c r="B25" s="146" t="s">
        <v>182</v>
      </c>
    </row>
    <row r="26" spans="1:2" x14ac:dyDescent="0.2">
      <c r="B26" s="148" t="s">
        <v>183</v>
      </c>
    </row>
    <row r="27" spans="1:2" x14ac:dyDescent="0.2">
      <c r="B27" s="148" t="s">
        <v>184</v>
      </c>
    </row>
    <row r="29" spans="1:2" x14ac:dyDescent="0.2">
      <c r="A29" s="144" t="s">
        <v>8</v>
      </c>
      <c r="B29" s="146" t="s">
        <v>185</v>
      </c>
    </row>
    <row r="30" spans="1:2" x14ac:dyDescent="0.2">
      <c r="B30" s="146" t="s">
        <v>186</v>
      </c>
    </row>
    <row r="32" spans="1:2" x14ac:dyDescent="0.2">
      <c r="A32" s="146" t="s">
        <v>9</v>
      </c>
      <c r="B32" s="146" t="s">
        <v>187</v>
      </c>
    </row>
    <row r="33" spans="1:2" x14ac:dyDescent="0.2">
      <c r="B33" s="146" t="s">
        <v>188</v>
      </c>
    </row>
    <row r="35" spans="1:2" x14ac:dyDescent="0.2">
      <c r="A35" s="146" t="s">
        <v>10</v>
      </c>
      <c r="B35" s="146" t="s">
        <v>189</v>
      </c>
    </row>
    <row r="36" spans="1:2" x14ac:dyDescent="0.2">
      <c r="B36" s="146" t="s">
        <v>190</v>
      </c>
    </row>
    <row r="38" spans="1:2" x14ac:dyDescent="0.2">
      <c r="A38" s="146" t="s">
        <v>10</v>
      </c>
      <c r="B38" s="146" t="s">
        <v>191</v>
      </c>
    </row>
    <row r="39" spans="1:2" x14ac:dyDescent="0.2">
      <c r="B39" s="146" t="s">
        <v>192</v>
      </c>
    </row>
    <row r="41" spans="1:2" x14ac:dyDescent="0.2">
      <c r="A41" s="144" t="s">
        <v>11</v>
      </c>
      <c r="B41" s="146" t="s">
        <v>193</v>
      </c>
    </row>
    <row r="42" spans="1:2" x14ac:dyDescent="0.2">
      <c r="B42" s="146" t="s">
        <v>194</v>
      </c>
    </row>
    <row r="43" spans="1:2" x14ac:dyDescent="0.2">
      <c r="B43" s="146" t="s">
        <v>12</v>
      </c>
    </row>
    <row r="45" spans="1:2" s="149" customFormat="1" ht="14.25" x14ac:dyDescent="0.2">
      <c r="A45" s="149" t="s">
        <v>13</v>
      </c>
    </row>
    <row r="46" spans="1:2" s="149" customFormat="1" ht="14.25" x14ac:dyDescent="0.2">
      <c r="A46" s="149" t="s">
        <v>14</v>
      </c>
    </row>
    <row r="47" spans="1:2" s="150" customFormat="1" ht="14.25" x14ac:dyDescent="0.2">
      <c r="A47" s="150" t="s">
        <v>15</v>
      </c>
    </row>
  </sheetData>
  <sheetProtection password="DE3D" sheet="1" objects="1" scenarios="1"/>
  <pageMargins left="0.78740157499999996" right="0.78740157499999996" top="0.6" bottom="0.61" header="0.4921259845" footer="0.49212598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K66"/>
  <sheetViews>
    <sheetView showGridLines="0" tabSelected="1" zoomScale="120" zoomScaleNormal="120" workbookViewId="0">
      <selection activeCell="J10" sqref="J10:R10"/>
    </sheetView>
  </sheetViews>
  <sheetFormatPr baseColWidth="10" defaultRowHeight="12.75" x14ac:dyDescent="0.2"/>
  <cols>
    <col min="1" max="1" width="20.140625" style="4" customWidth="1"/>
    <col min="2" max="2" width="6.140625" style="4" customWidth="1"/>
    <col min="3" max="3" width="5.7109375" style="4" customWidth="1"/>
    <col min="4" max="4" width="11.5703125" style="4" customWidth="1"/>
    <col min="5" max="6" width="8.7109375" style="4" customWidth="1"/>
    <col min="7" max="7" width="7.7109375" style="4" customWidth="1"/>
    <col min="8" max="15" width="4.7109375" style="4" customWidth="1"/>
    <col min="16" max="16" width="7.28515625" style="4" customWidth="1"/>
    <col min="17" max="17" width="8.28515625" style="15" customWidth="1"/>
    <col min="18" max="18" width="8.7109375" style="15" customWidth="1"/>
    <col min="19" max="19" width="11.5703125" style="64" hidden="1" customWidth="1"/>
    <col min="20" max="20" width="11.42578125" style="64" hidden="1" customWidth="1"/>
    <col min="21" max="21" width="12.28515625" style="64" hidden="1" customWidth="1"/>
    <col min="22" max="23" width="11.42578125" style="64" hidden="1" customWidth="1"/>
    <col min="24" max="25" width="11.42578125" style="58" hidden="1" customWidth="1"/>
    <col min="26" max="26" width="11.5703125" style="58" hidden="1" customWidth="1"/>
    <col min="27" max="27" width="11.42578125" style="58"/>
    <col min="28" max="28" width="11.5703125" style="58" customWidth="1"/>
    <col min="29" max="29" width="11.42578125" style="58"/>
    <col min="30" max="30" width="11.42578125" style="2"/>
    <col min="31" max="37" width="11.42578125" style="3"/>
    <col min="38" max="16384" width="11.42578125" style="4"/>
  </cols>
  <sheetData>
    <row r="1" spans="1:37" ht="13.5" thickBot="1" x14ac:dyDescent="0.25"/>
    <row r="2" spans="1:37" ht="30" customHeight="1" thickBot="1" x14ac:dyDescent="0.4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57"/>
      <c r="P2" s="267" t="s">
        <v>16</v>
      </c>
      <c r="Q2" s="268"/>
      <c r="R2" s="268"/>
      <c r="U2" s="64" t="b">
        <v>0</v>
      </c>
    </row>
    <row r="3" spans="1:37" ht="13.5" customHeight="1" thickBot="1" x14ac:dyDescent="0.25">
      <c r="P3" s="219" t="s">
        <v>149</v>
      </c>
      <c r="Q3" s="219"/>
      <c r="R3" s="219"/>
    </row>
    <row r="4" spans="1:37" ht="30" customHeight="1" thickBot="1" x14ac:dyDescent="0.45">
      <c r="D4" s="5"/>
      <c r="O4" s="57"/>
      <c r="P4" s="267" t="s">
        <v>17</v>
      </c>
      <c r="Q4" s="268"/>
      <c r="R4" s="268"/>
      <c r="S4" s="64" t="s">
        <v>18</v>
      </c>
      <c r="T4" s="64" t="s">
        <v>45</v>
      </c>
      <c r="U4" s="64" t="b">
        <v>0</v>
      </c>
    </row>
    <row r="5" spans="1:37" x14ac:dyDescent="0.2">
      <c r="P5" s="220" t="s">
        <v>150</v>
      </c>
      <c r="Q5" s="220"/>
      <c r="R5" s="220"/>
      <c r="S5" s="64" t="s">
        <v>19</v>
      </c>
      <c r="T5" s="64" t="s">
        <v>47</v>
      </c>
    </row>
    <row r="6" spans="1:37" x14ac:dyDescent="0.2">
      <c r="S6" s="64" t="s">
        <v>20</v>
      </c>
    </row>
    <row r="7" spans="1:37" ht="20.25" x14ac:dyDescent="0.3">
      <c r="A7" s="223" t="s">
        <v>21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Q7" s="221" t="s">
        <v>22</v>
      </c>
      <c r="R7" s="221"/>
      <c r="S7" s="64" t="s">
        <v>23</v>
      </c>
      <c r="U7" s="65"/>
      <c r="V7" s="66"/>
    </row>
    <row r="8" spans="1:37" ht="19.5" customHeight="1" thickBot="1" x14ac:dyDescent="0.25">
      <c r="O8" s="222" t="s">
        <v>24</v>
      </c>
      <c r="P8" s="222"/>
      <c r="Q8" s="222"/>
      <c r="R8" s="222"/>
      <c r="U8" s="65"/>
    </row>
    <row r="9" spans="1:37" ht="24" customHeight="1" thickBot="1" x14ac:dyDescent="0.3">
      <c r="A9" s="216" t="s">
        <v>151</v>
      </c>
      <c r="B9" s="217"/>
      <c r="C9" s="217"/>
      <c r="D9" s="217"/>
      <c r="E9" s="217"/>
      <c r="F9" s="218"/>
      <c r="G9" s="216" t="s">
        <v>26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8"/>
      <c r="T9" s="66" t="s">
        <v>27</v>
      </c>
      <c r="U9" s="66" t="s">
        <v>27</v>
      </c>
      <c r="V9" s="64" t="s">
        <v>28</v>
      </c>
      <c r="W9" s="67">
        <f>COUNTIF($D10:$D14,"Deutsch")</f>
        <v>0</v>
      </c>
    </row>
    <row r="10" spans="1:37" ht="24" customHeight="1" x14ac:dyDescent="0.25">
      <c r="A10" s="282" t="s">
        <v>29</v>
      </c>
      <c r="B10" s="283"/>
      <c r="C10" s="284"/>
      <c r="D10" s="269" t="s">
        <v>30</v>
      </c>
      <c r="E10" s="270"/>
      <c r="F10" s="275"/>
      <c r="G10" s="272" t="s">
        <v>31</v>
      </c>
      <c r="H10" s="273"/>
      <c r="I10" s="274"/>
      <c r="J10" s="269"/>
      <c r="K10" s="270"/>
      <c r="L10" s="270"/>
      <c r="M10" s="270"/>
      <c r="N10" s="270"/>
      <c r="O10" s="270"/>
      <c r="P10" s="270"/>
      <c r="Q10" s="270"/>
      <c r="R10" s="271"/>
      <c r="T10" s="66" t="s">
        <v>32</v>
      </c>
      <c r="U10" s="66" t="s">
        <v>32</v>
      </c>
      <c r="V10" s="64" t="s">
        <v>33</v>
      </c>
      <c r="W10" s="67">
        <f>COUNTIF($D10:$D14,"Mathematik")</f>
        <v>0</v>
      </c>
    </row>
    <row r="11" spans="1:37" ht="24" customHeight="1" x14ac:dyDescent="0.25">
      <c r="A11" s="285" t="s">
        <v>34</v>
      </c>
      <c r="B11" s="286"/>
      <c r="C11" s="287"/>
      <c r="D11" s="276" t="s">
        <v>30</v>
      </c>
      <c r="E11" s="277"/>
      <c r="F11" s="278"/>
      <c r="G11" s="141" t="s">
        <v>35</v>
      </c>
      <c r="H11" s="276" t="s">
        <v>30</v>
      </c>
      <c r="I11" s="278"/>
      <c r="J11" s="288" t="s">
        <v>36</v>
      </c>
      <c r="K11" s="289"/>
      <c r="L11" s="276" t="s">
        <v>30</v>
      </c>
      <c r="M11" s="278"/>
      <c r="N11" s="288" t="s">
        <v>37</v>
      </c>
      <c r="O11" s="289"/>
      <c r="P11" s="276" t="s">
        <v>30</v>
      </c>
      <c r="Q11" s="277"/>
      <c r="R11" s="278"/>
      <c r="T11" s="67" t="s">
        <v>38</v>
      </c>
      <c r="U11" s="67" t="s">
        <v>38</v>
      </c>
    </row>
    <row r="12" spans="1:37" ht="24" customHeight="1" x14ac:dyDescent="0.25">
      <c r="A12" s="285" t="s">
        <v>39</v>
      </c>
      <c r="B12" s="286"/>
      <c r="C12" s="287"/>
      <c r="D12" s="276" t="s">
        <v>30</v>
      </c>
      <c r="E12" s="277"/>
      <c r="F12" s="278"/>
      <c r="G12" s="279" t="s">
        <v>164</v>
      </c>
      <c r="H12" s="280"/>
      <c r="I12" s="280"/>
      <c r="J12" s="280"/>
      <c r="K12" s="281"/>
      <c r="L12" s="269"/>
      <c r="M12" s="270"/>
      <c r="N12" s="270"/>
      <c r="O12" s="270"/>
      <c r="P12" s="270"/>
      <c r="Q12" s="270"/>
      <c r="R12" s="271"/>
      <c r="T12" s="67" t="s">
        <v>40</v>
      </c>
      <c r="U12" s="67" t="s">
        <v>40</v>
      </c>
      <c r="W12" s="67"/>
    </row>
    <row r="13" spans="1:37" ht="24" customHeight="1" x14ac:dyDescent="0.25">
      <c r="A13" s="308" t="s">
        <v>41</v>
      </c>
      <c r="B13" s="309"/>
      <c r="C13" s="310"/>
      <c r="D13" s="276" t="s">
        <v>30</v>
      </c>
      <c r="E13" s="277"/>
      <c r="F13" s="278"/>
      <c r="G13" s="299" t="s">
        <v>42</v>
      </c>
      <c r="H13" s="300"/>
      <c r="I13" s="300"/>
      <c r="J13" s="300"/>
      <c r="K13" s="301"/>
      <c r="L13" s="290"/>
      <c r="M13" s="291"/>
      <c r="N13" s="291"/>
      <c r="O13" s="291"/>
      <c r="P13" s="291"/>
      <c r="Q13" s="291"/>
      <c r="R13" s="292"/>
      <c r="T13" s="67" t="s">
        <v>43</v>
      </c>
      <c r="U13" s="67" t="s">
        <v>43</v>
      </c>
      <c r="W13" s="67"/>
    </row>
    <row r="14" spans="1:37" ht="24" customHeight="1" thickBot="1" x14ac:dyDescent="0.3">
      <c r="A14" s="311" t="s">
        <v>44</v>
      </c>
      <c r="B14" s="312"/>
      <c r="C14" s="313"/>
      <c r="D14" s="305" t="s">
        <v>30</v>
      </c>
      <c r="E14" s="306"/>
      <c r="F14" s="307"/>
      <c r="G14" s="296" t="s">
        <v>146</v>
      </c>
      <c r="H14" s="297"/>
      <c r="I14" s="297"/>
      <c r="J14" s="297"/>
      <c r="K14" s="298"/>
      <c r="L14" s="293"/>
      <c r="M14" s="294"/>
      <c r="N14" s="294"/>
      <c r="O14" s="294"/>
      <c r="P14" s="294"/>
      <c r="Q14" s="294"/>
      <c r="R14" s="295"/>
      <c r="S14" s="64" t="s">
        <v>45</v>
      </c>
      <c r="T14" s="67" t="s">
        <v>46</v>
      </c>
      <c r="U14" s="67" t="s">
        <v>46</v>
      </c>
      <c r="W14" s="67"/>
    </row>
    <row r="15" spans="1:37" ht="24" customHeight="1" thickBot="1" x14ac:dyDescent="0.3">
      <c r="A15" s="302" t="s">
        <v>30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4"/>
      <c r="S15" s="64" t="s">
        <v>47</v>
      </c>
      <c r="T15" s="67" t="s">
        <v>48</v>
      </c>
      <c r="U15" s="67" t="s">
        <v>48</v>
      </c>
      <c r="W15" s="67"/>
    </row>
    <row r="16" spans="1:37" s="7" customFormat="1" ht="18" customHeight="1" x14ac:dyDescent="0.25">
      <c r="A16" s="151" t="s">
        <v>162</v>
      </c>
      <c r="B16" s="151"/>
      <c r="C16" s="90"/>
      <c r="D16" s="1" t="str">
        <f>IF(D10="","Bitte alle Leistungsfächer eintragen !",IF(D11="","Bitte alle Leistungsfächer eintragen !",IF(D12="","Bitte alle Leistungsfächer eintragen !",IF(D10=D11,"Es müssen verschiedene Leistungsfächer sein !",IF(D10=D12,"Es müssen verschiedene Leistungsfächer sein !",IF(D11=D12,"Es müssen verschiedene Leistungsfächer sein !",""))))))</f>
        <v>Bitte alle Leistungsfächer eintragen !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9"/>
      <c r="T16" s="70" t="s">
        <v>49</v>
      </c>
      <c r="U16" s="70" t="s">
        <v>49</v>
      </c>
      <c r="V16" s="69"/>
      <c r="W16" s="67"/>
      <c r="X16" s="59"/>
      <c r="Y16" s="59"/>
      <c r="Z16" s="59"/>
      <c r="AA16" s="59"/>
      <c r="AB16" s="59"/>
      <c r="AC16" s="59"/>
      <c r="AD16" s="6"/>
      <c r="AE16" s="6"/>
      <c r="AF16" s="6"/>
      <c r="AG16" s="6"/>
      <c r="AH16" s="6"/>
      <c r="AI16" s="6"/>
      <c r="AJ16" s="6"/>
      <c r="AK16" s="6"/>
    </row>
    <row r="17" spans="1:37" s="7" customFormat="1" ht="18" customHeight="1" x14ac:dyDescent="0.25">
      <c r="A17" s="152" t="s">
        <v>161</v>
      </c>
      <c r="B17" s="152"/>
      <c r="C17" s="91"/>
      <c r="D17" s="62" t="str">
        <f>IF(D13="","Bitte die mündlichen Prüfungsfächer eintragen !",IF(D14="","Bitte die mündlichen Prüfungsfächer eintragen !",IF(OR(D13=D10,D13=D11,D13=D12,D13=D14,D14=D10,D14=D11,D14=D12),"Das mündliche Prüfungsfach darf nicht schriftliches Prüfungsfach sein !","")))</f>
        <v>Bitte die mündlichen Prüfungsfächer eintragen !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7" t="s">
        <v>50</v>
      </c>
      <c r="T17" s="67" t="s">
        <v>51</v>
      </c>
      <c r="U17" s="67" t="s">
        <v>51</v>
      </c>
      <c r="V17" s="71"/>
      <c r="W17" s="68"/>
      <c r="X17" s="59"/>
      <c r="Y17" s="59"/>
      <c r="Z17" s="59"/>
      <c r="AA17" s="59"/>
      <c r="AB17" s="59"/>
      <c r="AC17" s="59"/>
      <c r="AD17" s="6"/>
      <c r="AE17" s="6"/>
      <c r="AF17" s="6"/>
      <c r="AG17" s="6"/>
      <c r="AH17" s="6"/>
      <c r="AI17" s="6"/>
      <c r="AJ17" s="6"/>
      <c r="AK17" s="6"/>
    </row>
    <row r="18" spans="1:37" s="7" customFormat="1" ht="18" customHeight="1" x14ac:dyDescent="0.25">
      <c r="A18" s="152" t="s">
        <v>52</v>
      </c>
      <c r="B18" s="152"/>
      <c r="C18" s="91"/>
      <c r="D18" s="1" t="str">
        <f>IF(OR($W9&lt;&gt;1,$W10&lt;&gt;1),"Deutsch und Mathematik müssen Prüfungsfächer sein !","")</f>
        <v>Deutsch und Mathematik müssen Prüfungsfächer sein !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0" t="s">
        <v>53</v>
      </c>
      <c r="T18" s="67" t="s">
        <v>54</v>
      </c>
      <c r="U18" s="67" t="s">
        <v>54</v>
      </c>
      <c r="V18" s="71"/>
      <c r="W18" s="68"/>
      <c r="X18" s="59"/>
      <c r="Y18" s="59"/>
      <c r="Z18" s="59"/>
      <c r="AA18" s="59"/>
      <c r="AB18" s="59"/>
      <c r="AC18" s="59"/>
      <c r="AD18" s="6"/>
      <c r="AE18" s="6"/>
      <c r="AF18" s="6"/>
      <c r="AG18" s="6"/>
      <c r="AH18" s="6"/>
      <c r="AI18" s="6"/>
      <c r="AJ18" s="6"/>
      <c r="AK18" s="6"/>
    </row>
    <row r="19" spans="1:37" ht="18" customHeight="1" thickBot="1" x14ac:dyDescent="0.3">
      <c r="A19" s="153" t="s">
        <v>163</v>
      </c>
      <c r="B19" s="153"/>
      <c r="C19" s="92"/>
      <c r="D19" s="1" t="str">
        <f>IF(OR(OR(D12="Geschichte",D12="Geographie",D12="Gemeinschaftsk.",D12="evang. Religion",D12="kath. Religion",D12="Ethik",D12="Wirtschaft"),OR(D13="Geschichte",D13="Geogr.+ Gem.kunde",D13="evang. Religion",D13="kath. Religion",D13="Ethik"),OR(D14="Geschichte",D14="Geogr.+ Gem.kunde",D14="evang. Religion",D14="kath. Religion",D14="Ethik")),"","Bitte ein gesellschaftswissenschaftliches Fach als Prüfungsfach auswählen !")</f>
        <v>Bitte ein gesellschaftswissenschaftliches Fach als Prüfungsfach auswählen !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67" t="s">
        <v>55</v>
      </c>
      <c r="T19" s="67" t="s">
        <v>56</v>
      </c>
      <c r="U19" s="67" t="s">
        <v>160</v>
      </c>
      <c r="V19" s="71"/>
      <c r="W19" s="68"/>
    </row>
    <row r="20" spans="1:37" s="10" customFormat="1" ht="18" customHeight="1" thickBot="1" x14ac:dyDescent="0.25">
      <c r="A20" s="19">
        <v>1</v>
      </c>
      <c r="B20" s="20" t="s">
        <v>57</v>
      </c>
      <c r="C20" s="20"/>
      <c r="D20" s="21">
        <v>3</v>
      </c>
      <c r="E20" s="21" t="s">
        <v>58</v>
      </c>
      <c r="F20" s="21" t="s">
        <v>59</v>
      </c>
      <c r="G20" s="21" t="s">
        <v>60</v>
      </c>
      <c r="H20" s="22" t="s">
        <v>61</v>
      </c>
      <c r="I20" s="23"/>
      <c r="J20" s="20" t="s">
        <v>62</v>
      </c>
      <c r="K20" s="20"/>
      <c r="L20" s="20" t="s">
        <v>63</v>
      </c>
      <c r="M20" s="20"/>
      <c r="N20" s="20" t="s">
        <v>64</v>
      </c>
      <c r="O20" s="20"/>
      <c r="P20" s="24">
        <v>11</v>
      </c>
      <c r="Q20" s="21" t="s">
        <v>65</v>
      </c>
      <c r="R20" s="25">
        <v>13</v>
      </c>
      <c r="S20" s="67" t="s">
        <v>66</v>
      </c>
      <c r="T20" s="72" t="s">
        <v>67</v>
      </c>
      <c r="U20" s="67" t="s">
        <v>78</v>
      </c>
      <c r="V20" s="71"/>
      <c r="W20" s="68"/>
      <c r="X20" s="60"/>
      <c r="Y20" s="60"/>
      <c r="Z20" s="60"/>
      <c r="AA20" s="60"/>
      <c r="AB20" s="60"/>
      <c r="AC20" s="60"/>
      <c r="AD20" s="8"/>
      <c r="AE20" s="9"/>
      <c r="AF20" s="9"/>
      <c r="AG20" s="9"/>
      <c r="AH20" s="9"/>
      <c r="AI20" s="9"/>
      <c r="AJ20" s="9"/>
      <c r="AK20" s="9"/>
    </row>
    <row r="21" spans="1:37" s="10" customFormat="1" ht="18" customHeight="1" x14ac:dyDescent="0.2">
      <c r="A21" s="242" t="s">
        <v>68</v>
      </c>
      <c r="B21" s="224" t="s">
        <v>25</v>
      </c>
      <c r="C21" s="225"/>
      <c r="D21" s="228" t="s">
        <v>69</v>
      </c>
      <c r="E21" s="235" t="s">
        <v>70</v>
      </c>
      <c r="F21" s="250" t="s">
        <v>71</v>
      </c>
      <c r="G21" s="250"/>
      <c r="H21" s="250"/>
      <c r="I21" s="250"/>
      <c r="J21" s="250"/>
      <c r="K21" s="250"/>
      <c r="L21" s="250"/>
      <c r="M21" s="250"/>
      <c r="N21" s="250"/>
      <c r="O21" s="251"/>
      <c r="P21" s="232" t="s">
        <v>72</v>
      </c>
      <c r="Q21" s="235" t="s">
        <v>73</v>
      </c>
      <c r="R21" s="232" t="s">
        <v>74</v>
      </c>
      <c r="S21" s="67" t="s">
        <v>75</v>
      </c>
      <c r="T21" s="72" t="s">
        <v>76</v>
      </c>
      <c r="U21" s="67" t="s">
        <v>79</v>
      </c>
      <c r="V21" s="71"/>
      <c r="W21" s="68"/>
      <c r="X21" s="60"/>
      <c r="Y21" s="60"/>
      <c r="Z21" s="60"/>
      <c r="AA21" s="60"/>
      <c r="AB21" s="60"/>
      <c r="AC21" s="60"/>
      <c r="AD21" s="8"/>
      <c r="AE21" s="9"/>
      <c r="AF21" s="9"/>
      <c r="AG21" s="9"/>
      <c r="AH21" s="9"/>
      <c r="AI21" s="9"/>
      <c r="AJ21" s="9"/>
      <c r="AK21" s="9"/>
    </row>
    <row r="22" spans="1:37" s="10" customFormat="1" ht="18" customHeight="1" x14ac:dyDescent="0.2">
      <c r="A22" s="243"/>
      <c r="B22" s="226"/>
      <c r="C22" s="227"/>
      <c r="D22" s="229"/>
      <c r="E22" s="236"/>
      <c r="F22" s="252"/>
      <c r="G22" s="252"/>
      <c r="H22" s="252"/>
      <c r="I22" s="252"/>
      <c r="J22" s="252"/>
      <c r="K22" s="252"/>
      <c r="L22" s="252"/>
      <c r="M22" s="252"/>
      <c r="N22" s="252"/>
      <c r="O22" s="253"/>
      <c r="P22" s="233"/>
      <c r="Q22" s="236"/>
      <c r="R22" s="233"/>
      <c r="S22" s="67" t="s">
        <v>77</v>
      </c>
      <c r="T22" s="67" t="s">
        <v>78</v>
      </c>
      <c r="U22" s="67" t="s">
        <v>80</v>
      </c>
      <c r="V22" s="71"/>
      <c r="W22" s="68"/>
      <c r="X22" s="60"/>
      <c r="Y22" s="60"/>
      <c r="Z22" s="60"/>
      <c r="AA22" s="60"/>
      <c r="AB22" s="60"/>
      <c r="AC22" s="60"/>
      <c r="AD22" s="8"/>
      <c r="AE22" s="9"/>
      <c r="AF22" s="9"/>
      <c r="AG22" s="9"/>
      <c r="AH22" s="9"/>
      <c r="AI22" s="9"/>
      <c r="AJ22" s="9"/>
      <c r="AK22" s="9"/>
    </row>
    <row r="23" spans="1:37" s="10" customFormat="1" ht="18" customHeight="1" x14ac:dyDescent="0.2">
      <c r="A23" s="243"/>
      <c r="B23" s="226"/>
      <c r="C23" s="227"/>
      <c r="D23" s="229"/>
      <c r="E23" s="236"/>
      <c r="F23" s="252"/>
      <c r="G23" s="252"/>
      <c r="H23" s="252"/>
      <c r="I23" s="252"/>
      <c r="J23" s="252"/>
      <c r="K23" s="252"/>
      <c r="L23" s="252"/>
      <c r="M23" s="252"/>
      <c r="N23" s="252"/>
      <c r="O23" s="253"/>
      <c r="P23" s="233"/>
      <c r="Q23" s="236"/>
      <c r="R23" s="233"/>
      <c r="S23" s="71"/>
      <c r="T23" s="67" t="s">
        <v>79</v>
      </c>
      <c r="U23" s="67" t="s">
        <v>81</v>
      </c>
      <c r="V23" s="71"/>
      <c r="W23" s="68"/>
      <c r="X23" s="60"/>
      <c r="Y23" s="60"/>
      <c r="Z23" s="60"/>
      <c r="AA23" s="60"/>
      <c r="AB23" s="60"/>
      <c r="AC23" s="60"/>
      <c r="AD23" s="8"/>
      <c r="AE23" s="9"/>
      <c r="AF23" s="9"/>
      <c r="AG23" s="9"/>
      <c r="AH23" s="9"/>
      <c r="AI23" s="9"/>
      <c r="AJ23" s="9"/>
      <c r="AK23" s="9"/>
    </row>
    <row r="24" spans="1:37" s="10" customFormat="1" ht="18" customHeight="1" x14ac:dyDescent="0.2">
      <c r="A24" s="243"/>
      <c r="B24" s="226"/>
      <c r="C24" s="227"/>
      <c r="D24" s="229"/>
      <c r="E24" s="236"/>
      <c r="F24" s="252"/>
      <c r="G24" s="252"/>
      <c r="H24" s="252"/>
      <c r="I24" s="252"/>
      <c r="J24" s="252"/>
      <c r="K24" s="252"/>
      <c r="L24" s="252"/>
      <c r="M24" s="252"/>
      <c r="N24" s="252"/>
      <c r="O24" s="253"/>
      <c r="P24" s="233"/>
      <c r="Q24" s="236"/>
      <c r="R24" s="233"/>
      <c r="S24" s="73"/>
      <c r="T24" s="67" t="s">
        <v>80</v>
      </c>
      <c r="U24" s="67" t="s">
        <v>87</v>
      </c>
      <c r="V24" s="71"/>
      <c r="W24" s="68"/>
      <c r="X24" s="60"/>
      <c r="Y24" s="60"/>
      <c r="Z24" s="60"/>
      <c r="AA24" s="60"/>
      <c r="AB24" s="60"/>
      <c r="AC24" s="60"/>
      <c r="AD24" s="8"/>
      <c r="AE24" s="9"/>
      <c r="AF24" s="9"/>
      <c r="AG24" s="9"/>
      <c r="AH24" s="9"/>
      <c r="AI24" s="9"/>
      <c r="AJ24" s="9"/>
      <c r="AK24" s="9"/>
    </row>
    <row r="25" spans="1:37" s="10" customFormat="1" ht="18" customHeight="1" thickBot="1" x14ac:dyDescent="0.25">
      <c r="A25" s="243"/>
      <c r="B25" s="226"/>
      <c r="C25" s="227"/>
      <c r="D25" s="229"/>
      <c r="E25" s="249"/>
      <c r="F25" s="254"/>
      <c r="G25" s="254"/>
      <c r="H25" s="252"/>
      <c r="I25" s="252"/>
      <c r="J25" s="252"/>
      <c r="K25" s="252"/>
      <c r="L25" s="252"/>
      <c r="M25" s="252"/>
      <c r="N25" s="252"/>
      <c r="O25" s="253"/>
      <c r="P25" s="233"/>
      <c r="Q25" s="236"/>
      <c r="R25" s="233"/>
      <c r="S25" s="73"/>
      <c r="T25" s="67" t="s">
        <v>81</v>
      </c>
      <c r="U25" s="67" t="s">
        <v>91</v>
      </c>
      <c r="V25" s="71"/>
      <c r="W25" s="68"/>
      <c r="X25" s="60"/>
      <c r="Y25" s="60"/>
      <c r="Z25" s="60"/>
      <c r="AA25" s="60"/>
      <c r="AB25" s="60"/>
      <c r="AC25" s="60"/>
      <c r="AD25" s="8"/>
      <c r="AE25" s="9"/>
      <c r="AF25" s="9"/>
      <c r="AG25" s="9"/>
      <c r="AH25" s="9"/>
      <c r="AI25" s="9"/>
      <c r="AJ25" s="9"/>
      <c r="AK25" s="9"/>
    </row>
    <row r="26" spans="1:37" s="10" customFormat="1" ht="18" customHeight="1" thickBot="1" x14ac:dyDescent="0.3">
      <c r="A26" s="243"/>
      <c r="B26" s="226"/>
      <c r="C26" s="227"/>
      <c r="D26" s="229"/>
      <c r="E26" s="97" t="s">
        <v>82</v>
      </c>
      <c r="F26" s="26" t="s">
        <v>156</v>
      </c>
      <c r="G26" s="140" t="s">
        <v>155</v>
      </c>
      <c r="H26" s="122" t="s">
        <v>83</v>
      </c>
      <c r="I26" s="123"/>
      <c r="J26" s="123" t="s">
        <v>84</v>
      </c>
      <c r="K26" s="124"/>
      <c r="L26" s="122" t="s">
        <v>85</v>
      </c>
      <c r="M26" s="123"/>
      <c r="N26" s="230" t="s">
        <v>86</v>
      </c>
      <c r="O26" s="231"/>
      <c r="P26" s="234"/>
      <c r="Q26" s="236"/>
      <c r="R26" s="233"/>
      <c r="S26" s="73"/>
      <c r="T26" s="67" t="s">
        <v>87</v>
      </c>
      <c r="U26" s="72" t="s">
        <v>95</v>
      </c>
      <c r="V26" s="73"/>
      <c r="W26" s="73"/>
      <c r="X26" s="60"/>
      <c r="Y26" s="60"/>
      <c r="Z26" s="60"/>
      <c r="AA26" s="60"/>
      <c r="AB26" s="60"/>
      <c r="AC26" s="60"/>
      <c r="AD26" s="8"/>
      <c r="AE26" s="9"/>
      <c r="AF26" s="9"/>
      <c r="AG26" s="9"/>
      <c r="AH26" s="9"/>
      <c r="AI26" s="9"/>
      <c r="AJ26" s="9"/>
      <c r="AK26" s="9"/>
    </row>
    <row r="27" spans="1:37" s="10" customFormat="1" ht="18" customHeight="1" x14ac:dyDescent="0.25">
      <c r="A27" s="239" t="s">
        <v>88</v>
      </c>
      <c r="B27" s="28" t="s">
        <v>89</v>
      </c>
      <c r="C27" s="28"/>
      <c r="D27" s="29" t="s">
        <v>90</v>
      </c>
      <c r="E27" s="98" t="str">
        <f>IF($D$10="Deutsch","S",IF($D$11="Deutsch","S",IF($D$12="Deutsch","S",IF($D$13="Deutsch","M",IF($D$14="Deutsch","M","")))))</f>
        <v/>
      </c>
      <c r="F27" s="93" t="str">
        <f>IF($E27="S",5,IF($E27="M",3,""))</f>
        <v/>
      </c>
      <c r="G27" s="108" t="str">
        <f>IF($E27="M",3,"")</f>
        <v/>
      </c>
      <c r="H27" s="237" t="str">
        <f>IF($F27&lt;&gt;"",$F27,IF($G27&lt;&gt;"",$G27,""))</f>
        <v/>
      </c>
      <c r="I27" s="238"/>
      <c r="J27" s="238" t="str">
        <f>H27</f>
        <v/>
      </c>
      <c r="K27" s="238"/>
      <c r="L27" s="238" t="str">
        <f>H27</f>
        <v/>
      </c>
      <c r="M27" s="238"/>
      <c r="N27" s="238" t="str">
        <f>H27</f>
        <v/>
      </c>
      <c r="O27" s="256"/>
      <c r="P27" s="128" t="str">
        <f>IF(SUM(H27:O27)=0,"",SUM(H27:O27))</f>
        <v/>
      </c>
      <c r="Q27" s="128" t="str">
        <f>IF($H27="","",4)</f>
        <v/>
      </c>
      <c r="R27" s="134" t="str">
        <f>IF(E27="","",4)</f>
        <v/>
      </c>
      <c r="S27" s="73"/>
      <c r="T27" s="67" t="s">
        <v>91</v>
      </c>
      <c r="U27" s="72" t="s">
        <v>152</v>
      </c>
      <c r="V27" s="73" t="s">
        <v>92</v>
      </c>
      <c r="W27" s="73"/>
      <c r="X27" s="60"/>
      <c r="Y27" s="60"/>
      <c r="Z27" s="60"/>
      <c r="AA27" s="60"/>
      <c r="AB27" s="60"/>
      <c r="AC27" s="60"/>
      <c r="AD27" s="8"/>
      <c r="AE27" s="9"/>
      <c r="AF27" s="9"/>
      <c r="AG27" s="9"/>
      <c r="AH27" s="9"/>
      <c r="AI27" s="9"/>
      <c r="AJ27" s="9"/>
      <c r="AK27" s="9"/>
    </row>
    <row r="28" spans="1:37" s="10" customFormat="1" ht="18" customHeight="1" x14ac:dyDescent="0.25">
      <c r="A28" s="240"/>
      <c r="B28" s="31" t="s">
        <v>93</v>
      </c>
      <c r="C28" s="32"/>
      <c r="D28" s="320" t="s">
        <v>94</v>
      </c>
      <c r="E28" s="99" t="str">
        <f>IF($D$10="Englisch","S",IF($D$11="Englisch","S",IF($D$12="Englisch","S",IF($D$13="Englisch","M",IF($D$14="Englisch","M","")))))</f>
        <v/>
      </c>
      <c r="F28" s="94" t="str">
        <f t="shared" ref="F28:F31" si="0">IF($E28="S",5,IF($E28="M",3,""))</f>
        <v/>
      </c>
      <c r="G28" s="109"/>
      <c r="H28" s="174" t="str">
        <f t="shared" ref="H28:H33" si="1">IF($F28&lt;&gt;"",$F28,IF($G28&lt;&gt;"",$G28,""))</f>
        <v/>
      </c>
      <c r="I28" s="175"/>
      <c r="J28" s="175" t="str">
        <f t="shared" ref="J28:J33" si="2">H28</f>
        <v/>
      </c>
      <c r="K28" s="175"/>
      <c r="L28" s="175" t="str">
        <f t="shared" ref="L28:L33" si="3">H28</f>
        <v/>
      </c>
      <c r="M28" s="175"/>
      <c r="N28" s="175" t="str">
        <f t="shared" ref="N28:N33" si="4">H28</f>
        <v/>
      </c>
      <c r="O28" s="210"/>
      <c r="P28" s="129" t="str">
        <f t="shared" ref="P28:P58" si="5">IF(SUM(H28:O28)=0,"",SUM(H28:O28))</f>
        <v/>
      </c>
      <c r="Q28" s="129" t="str">
        <f t="shared" ref="Q28:Q54" si="6">IF($H28="","",4)</f>
        <v/>
      </c>
      <c r="R28" s="135" t="str">
        <f>IF(E28="M",4,IF(E28="S",4,IF(H28=3,4,"")))</f>
        <v/>
      </c>
      <c r="S28" s="71"/>
      <c r="T28" s="72" t="s">
        <v>95</v>
      </c>
      <c r="U28" s="72" t="s">
        <v>97</v>
      </c>
      <c r="V28" s="71">
        <f>COUNTIF($H$28,5)+COUNTIF($H$29,5)+COUNTIF($H$30,5)+COUNTIF($H$31,5)+COUNTIF($H$28,3)+COUNTIF($H$29,3)+COUNTIF($H$30,3)+COUNTIF($H$31,3)</f>
        <v>0</v>
      </c>
      <c r="W28" s="71"/>
      <c r="X28" s="60"/>
      <c r="Y28" s="60"/>
      <c r="Z28" s="60"/>
      <c r="AA28" s="60"/>
      <c r="AB28" s="60"/>
      <c r="AC28" s="60"/>
      <c r="AD28" s="8"/>
      <c r="AE28" s="9"/>
      <c r="AF28" s="9"/>
      <c r="AG28" s="9"/>
      <c r="AH28" s="9"/>
      <c r="AI28" s="9"/>
      <c r="AJ28" s="9"/>
      <c r="AK28" s="9"/>
    </row>
    <row r="29" spans="1:37" s="10" customFormat="1" ht="18" customHeight="1" x14ac:dyDescent="0.25">
      <c r="A29" s="240"/>
      <c r="B29" s="257" t="s">
        <v>96</v>
      </c>
      <c r="C29" s="258"/>
      <c r="D29" s="321"/>
      <c r="E29" s="99" t="str">
        <f>IF($D$10="Französisch","S",IF($D$11="Französisch","S",IF($D$12="Französisch","S",IF($D$13="Französisch","M",IF($D$14="Französisch","M","")))))</f>
        <v/>
      </c>
      <c r="F29" s="94" t="str">
        <f t="shared" si="0"/>
        <v/>
      </c>
      <c r="G29" s="109"/>
      <c r="H29" s="174" t="str">
        <f t="shared" si="1"/>
        <v/>
      </c>
      <c r="I29" s="175"/>
      <c r="J29" s="175" t="str">
        <f t="shared" si="2"/>
        <v/>
      </c>
      <c r="K29" s="175"/>
      <c r="L29" s="175" t="str">
        <f t="shared" si="3"/>
        <v/>
      </c>
      <c r="M29" s="175"/>
      <c r="N29" s="175" t="str">
        <f t="shared" si="4"/>
        <v/>
      </c>
      <c r="O29" s="210"/>
      <c r="P29" s="129" t="str">
        <f t="shared" si="5"/>
        <v/>
      </c>
      <c r="Q29" s="129" t="str">
        <f t="shared" si="6"/>
        <v/>
      </c>
      <c r="R29" s="135" t="str">
        <f t="shared" ref="R29:R31" si="7">IF(E29="M",4,IF(E29="S",4,IF(H29=3,4,"")))</f>
        <v/>
      </c>
      <c r="S29" s="71"/>
      <c r="T29" s="72" t="s">
        <v>152</v>
      </c>
      <c r="V29" s="71" t="s">
        <v>98</v>
      </c>
      <c r="W29" s="71"/>
      <c r="X29" s="60"/>
      <c r="Y29" s="60"/>
      <c r="Z29" s="60"/>
      <c r="AA29" s="60"/>
      <c r="AB29" s="60"/>
      <c r="AC29" s="60"/>
      <c r="AD29" s="8"/>
      <c r="AE29" s="9"/>
      <c r="AF29" s="9"/>
      <c r="AG29" s="9"/>
      <c r="AH29" s="9"/>
      <c r="AI29" s="9"/>
      <c r="AJ29" s="9"/>
      <c r="AK29" s="9"/>
    </row>
    <row r="30" spans="1:37" s="10" customFormat="1" ht="18" customHeight="1" x14ac:dyDescent="0.25">
      <c r="A30" s="240"/>
      <c r="B30" s="257" t="s">
        <v>99</v>
      </c>
      <c r="C30" s="258"/>
      <c r="D30" s="321"/>
      <c r="E30" s="99" t="str">
        <f>IF($D$10="Latein","S",IF($D$11="Latein","S",IF($D$12="Latein","S",IF($D$13="Latein","M",IF($D$14="Latein","M","")))))</f>
        <v/>
      </c>
      <c r="F30" s="94" t="str">
        <f t="shared" si="0"/>
        <v/>
      </c>
      <c r="G30" s="109"/>
      <c r="H30" s="174" t="str">
        <f t="shared" si="1"/>
        <v/>
      </c>
      <c r="I30" s="175"/>
      <c r="J30" s="175" t="str">
        <f t="shared" si="2"/>
        <v/>
      </c>
      <c r="K30" s="175"/>
      <c r="L30" s="175" t="str">
        <f t="shared" si="3"/>
        <v/>
      </c>
      <c r="M30" s="175"/>
      <c r="N30" s="175" t="str">
        <f t="shared" si="4"/>
        <v/>
      </c>
      <c r="O30" s="210"/>
      <c r="P30" s="129" t="str">
        <f t="shared" si="5"/>
        <v/>
      </c>
      <c r="Q30" s="129" t="str">
        <f t="shared" si="6"/>
        <v/>
      </c>
      <c r="R30" s="135" t="str">
        <f t="shared" si="7"/>
        <v/>
      </c>
      <c r="S30" s="71"/>
      <c r="T30" s="72" t="s">
        <v>97</v>
      </c>
      <c r="U30" s="74"/>
      <c r="V30" s="71">
        <f>COUNTIF($H$42,5)+COUNTIF($H$43,5)+COUNTIF($H$44,5)+COUNTIF($H$42,3)+COUNTIF($H$43,3)+COUNTIF($H$44,3)</f>
        <v>0</v>
      </c>
      <c r="W30" s="71"/>
      <c r="X30" s="60"/>
      <c r="Y30" s="60"/>
      <c r="Z30" s="60"/>
      <c r="AA30" s="60"/>
      <c r="AB30" s="60"/>
      <c r="AC30" s="60"/>
      <c r="AD30" s="8"/>
      <c r="AE30" s="9"/>
      <c r="AF30" s="9"/>
      <c r="AG30" s="9"/>
      <c r="AH30" s="9"/>
      <c r="AI30" s="9"/>
      <c r="AJ30" s="9"/>
      <c r="AK30" s="9"/>
    </row>
    <row r="31" spans="1:37" s="10" customFormat="1" ht="18" customHeight="1" x14ac:dyDescent="0.25">
      <c r="A31" s="240"/>
      <c r="B31" s="257" t="s">
        <v>100</v>
      </c>
      <c r="C31" s="258"/>
      <c r="D31" s="322"/>
      <c r="E31" s="99" t="str">
        <f>IF($D$10="Spanisch","S",IF($D$11="Spanisch","S",IF($D$12="Spanisch","S",IF($D$13="Spanisch","M",IF($D$14="Spanisch","M","")))))</f>
        <v/>
      </c>
      <c r="F31" s="94" t="str">
        <f t="shared" si="0"/>
        <v/>
      </c>
      <c r="G31" s="109"/>
      <c r="H31" s="174" t="str">
        <f t="shared" si="1"/>
        <v/>
      </c>
      <c r="I31" s="175"/>
      <c r="J31" s="175" t="str">
        <f t="shared" si="2"/>
        <v/>
      </c>
      <c r="K31" s="175"/>
      <c r="L31" s="175" t="str">
        <f t="shared" si="3"/>
        <v/>
      </c>
      <c r="M31" s="175"/>
      <c r="N31" s="175" t="str">
        <f t="shared" si="4"/>
        <v/>
      </c>
      <c r="O31" s="210"/>
      <c r="P31" s="129" t="str">
        <f t="shared" si="5"/>
        <v/>
      </c>
      <c r="Q31" s="129" t="str">
        <f t="shared" si="6"/>
        <v/>
      </c>
      <c r="R31" s="135" t="str">
        <f t="shared" si="7"/>
        <v/>
      </c>
      <c r="S31" s="71"/>
      <c r="T31" s="71"/>
      <c r="U31" s="71"/>
      <c r="V31" s="71" t="s">
        <v>101</v>
      </c>
      <c r="W31" s="71"/>
      <c r="X31" s="60"/>
      <c r="Y31" s="60"/>
      <c r="Z31" s="60"/>
      <c r="AA31" s="60"/>
      <c r="AB31" s="60"/>
      <c r="AC31" s="60"/>
      <c r="AD31" s="8"/>
      <c r="AE31" s="9"/>
      <c r="AF31" s="9"/>
      <c r="AG31" s="9"/>
      <c r="AH31" s="9"/>
      <c r="AI31" s="9"/>
      <c r="AJ31" s="9"/>
      <c r="AK31" s="9"/>
    </row>
    <row r="32" spans="1:37" s="10" customFormat="1" ht="18" customHeight="1" x14ac:dyDescent="0.25">
      <c r="A32" s="240"/>
      <c r="B32" s="257" t="s">
        <v>102</v>
      </c>
      <c r="C32" s="258"/>
      <c r="D32" s="320" t="s">
        <v>103</v>
      </c>
      <c r="E32" s="99" t="str">
        <f>IF($D$10="Bildende Kunst","S",IF($D$11="Bildende Kunst","S",IF($D$12="Bildende Kunst","S",IF($D$13="Bildende Kunst","M",IF($D$14="Bildende Kunst","M","")))))</f>
        <v/>
      </c>
      <c r="F32" s="94" t="str">
        <f>IF($E32="S",5,IF($E32="M",2,""))</f>
        <v/>
      </c>
      <c r="G32" s="109"/>
      <c r="H32" s="174" t="str">
        <f t="shared" si="1"/>
        <v/>
      </c>
      <c r="I32" s="175"/>
      <c r="J32" s="175" t="str">
        <f t="shared" si="2"/>
        <v/>
      </c>
      <c r="K32" s="175"/>
      <c r="L32" s="175" t="str">
        <f t="shared" si="3"/>
        <v/>
      </c>
      <c r="M32" s="175"/>
      <c r="N32" s="175" t="str">
        <f t="shared" si="4"/>
        <v/>
      </c>
      <c r="O32" s="210"/>
      <c r="P32" s="129" t="str">
        <f t="shared" si="5"/>
        <v/>
      </c>
      <c r="Q32" s="129" t="str">
        <f t="shared" si="6"/>
        <v/>
      </c>
      <c r="R32" s="135" t="str">
        <f>IF(E32="S",4,IF(E32="M",4,IF(G32=2,2,"")))</f>
        <v/>
      </c>
      <c r="S32" s="71"/>
      <c r="T32" s="71"/>
      <c r="U32" s="71"/>
      <c r="V32" s="71">
        <f>V28+V30</f>
        <v>0</v>
      </c>
      <c r="W32" s="71"/>
      <c r="X32" s="60"/>
      <c r="Y32" s="60"/>
      <c r="Z32" s="60"/>
      <c r="AA32" s="60"/>
      <c r="AB32" s="60"/>
      <c r="AC32" s="60"/>
      <c r="AD32" s="8"/>
      <c r="AE32" s="9"/>
      <c r="AF32" s="9"/>
      <c r="AG32" s="9"/>
      <c r="AH32" s="9"/>
      <c r="AI32" s="9"/>
      <c r="AJ32" s="9"/>
      <c r="AK32" s="9"/>
    </row>
    <row r="33" spans="1:37" s="10" customFormat="1" ht="18" customHeight="1" thickBot="1" x14ac:dyDescent="0.3">
      <c r="A33" s="241"/>
      <c r="B33" s="259" t="s">
        <v>104</v>
      </c>
      <c r="C33" s="260"/>
      <c r="D33" s="323"/>
      <c r="E33" s="100" t="str">
        <f>IF($D$10="Musik","S",IF($D$11="Musik","S",IF($D$12="Musik","S",IF($D$13="Musik","M",IF($D$14="Musik","M","")))))</f>
        <v/>
      </c>
      <c r="F33" s="95" t="str">
        <f>IF($E33="S",5,IF($E33="M",2,""))</f>
        <v/>
      </c>
      <c r="G33" s="110"/>
      <c r="H33" s="176" t="str">
        <f t="shared" si="1"/>
        <v/>
      </c>
      <c r="I33" s="177"/>
      <c r="J33" s="177" t="str">
        <f t="shared" si="2"/>
        <v/>
      </c>
      <c r="K33" s="177"/>
      <c r="L33" s="177" t="str">
        <f t="shared" si="3"/>
        <v/>
      </c>
      <c r="M33" s="177"/>
      <c r="N33" s="177" t="str">
        <f t="shared" si="4"/>
        <v/>
      </c>
      <c r="O33" s="255"/>
      <c r="P33" s="130" t="str">
        <f t="shared" si="5"/>
        <v/>
      </c>
      <c r="Q33" s="130" t="str">
        <f t="shared" si="6"/>
        <v/>
      </c>
      <c r="R33" s="136" t="str">
        <f>IF(E33="S",4,IF(E33="M",4,IF(G33=2,2,"")))</f>
        <v/>
      </c>
      <c r="S33" s="71"/>
      <c r="T33" s="71"/>
      <c r="U33" s="78"/>
      <c r="V33" s="71" t="s">
        <v>157</v>
      </c>
      <c r="W33" s="71"/>
      <c r="X33" s="60"/>
      <c r="Y33" s="60"/>
      <c r="Z33" s="60"/>
      <c r="AA33" s="60"/>
      <c r="AB33" s="60"/>
      <c r="AC33" s="60"/>
      <c r="AD33" s="8"/>
      <c r="AE33" s="9"/>
      <c r="AF33" s="9"/>
      <c r="AG33" s="9"/>
      <c r="AH33" s="9"/>
      <c r="AI33" s="9"/>
      <c r="AJ33" s="9"/>
      <c r="AK33" s="9"/>
    </row>
    <row r="34" spans="1:37" s="10" customFormat="1" ht="18" customHeight="1" x14ac:dyDescent="0.25">
      <c r="A34" s="240" t="s">
        <v>105</v>
      </c>
      <c r="B34" s="261" t="s">
        <v>106</v>
      </c>
      <c r="C34" s="34" t="s">
        <v>107</v>
      </c>
      <c r="D34" s="35" t="s">
        <v>90</v>
      </c>
      <c r="E34" s="98" t="str">
        <f>IF($D$12="Geschichte","S",IF($D$13="Geschichte","M",IF($D$14="Geschichte","M","")))</f>
        <v/>
      </c>
      <c r="F34" s="93" t="str">
        <f>IF($E34="S",5,IF($E34="M",2,""))</f>
        <v/>
      </c>
      <c r="G34" s="111"/>
      <c r="H34" s="125">
        <f>IF($E34="S","",2)</f>
        <v>2</v>
      </c>
      <c r="I34" s="88" t="str">
        <f>IF($E34="S",5,"")</f>
        <v/>
      </c>
      <c r="J34" s="88">
        <f>H34</f>
        <v>2</v>
      </c>
      <c r="K34" s="88" t="str">
        <f>I34</f>
        <v/>
      </c>
      <c r="L34" s="88">
        <f>J34</f>
        <v>2</v>
      </c>
      <c r="M34" s="88" t="str">
        <f>I34</f>
        <v/>
      </c>
      <c r="N34" s="88">
        <f>L34</f>
        <v>2</v>
      </c>
      <c r="O34" s="30" t="str">
        <f>I34</f>
        <v/>
      </c>
      <c r="P34" s="128">
        <f>IF(SUM(H34:O34)=0,"",SUM(H34:O34))</f>
        <v>8</v>
      </c>
      <c r="Q34" s="128">
        <f>IF($E34="S",4,IF($E34="M",4,IF($H34=2,4,"")))</f>
        <v>4</v>
      </c>
      <c r="R34" s="134" t="str">
        <f>IF(E34="S",4,IF(E34="M",4,IF(G34=2,4,"")))</f>
        <v/>
      </c>
      <c r="S34" s="84"/>
      <c r="T34" s="68"/>
      <c r="U34" s="60"/>
      <c r="V34" s="71">
        <f>COUNTIF(F28,5)+COUNTIF(F29,5)+COUNTIF(F30,5)+COUNTIF(F31,5)+COUNTIF(F28,3)+COUNTIF(F29,3)+COUNTIF(F30,3)+COUNTIF(F31,3)</f>
        <v>0</v>
      </c>
      <c r="W34" s="71"/>
      <c r="X34" s="60"/>
      <c r="Y34" s="60"/>
      <c r="Z34" s="60"/>
      <c r="AA34" s="60"/>
      <c r="AB34" s="60"/>
      <c r="AC34" s="60"/>
      <c r="AD34" s="8"/>
      <c r="AE34" s="9"/>
      <c r="AF34" s="9"/>
      <c r="AG34" s="9"/>
      <c r="AH34" s="9"/>
      <c r="AI34" s="9"/>
      <c r="AJ34" s="9"/>
      <c r="AK34" s="9"/>
    </row>
    <row r="35" spans="1:37" s="10" customFormat="1" ht="18" customHeight="1" x14ac:dyDescent="0.25">
      <c r="A35" s="240"/>
      <c r="B35" s="262"/>
      <c r="C35" s="36" t="s">
        <v>108</v>
      </c>
      <c r="D35" s="320" t="s">
        <v>109</v>
      </c>
      <c r="E35" s="99" t="str">
        <f>IF($D$12="Geographie","S",IF($D$13="Geogr.+ Gem.kunde","M",IF($D$14="Geogr.+ Gem.kunde","M","")))</f>
        <v/>
      </c>
      <c r="F35" s="94" t="str">
        <f t="shared" ref="F35:F40" si="8">IF($E35="S",5,IF($E35="M",2,""))</f>
        <v/>
      </c>
      <c r="G35" s="112"/>
      <c r="H35" s="126"/>
      <c r="I35" s="87" t="str">
        <f>IF($E35="S",5,"")</f>
        <v/>
      </c>
      <c r="J35" s="87">
        <f>IF(OR(E35="S",E37="S"),"",2)</f>
        <v>2</v>
      </c>
      <c r="K35" s="87" t="str">
        <f>I35</f>
        <v/>
      </c>
      <c r="L35" s="87">
        <f>IF($E35="S","",2)</f>
        <v>2</v>
      </c>
      <c r="M35" s="87" t="str">
        <f>I35</f>
        <v/>
      </c>
      <c r="N35" s="37"/>
      <c r="O35" s="33" t="str">
        <f>I35</f>
        <v/>
      </c>
      <c r="P35" s="129">
        <f t="shared" si="5"/>
        <v>4</v>
      </c>
      <c r="Q35" s="129">
        <f>IF($F35=5,4,IF($F$35=2,2,IF($E37="S",1,2)))</f>
        <v>2</v>
      </c>
      <c r="R35" s="135">
        <f>IF(E35="S",4,IF(F37=5,1,2))</f>
        <v>2</v>
      </c>
      <c r="S35" s="84"/>
      <c r="T35" s="68"/>
      <c r="U35" s="60"/>
      <c r="V35" s="71" t="s">
        <v>158</v>
      </c>
      <c r="W35" s="71"/>
      <c r="X35" s="60"/>
      <c r="Y35" s="60"/>
      <c r="Z35" s="60"/>
      <c r="AA35" s="60"/>
      <c r="AB35" s="61"/>
      <c r="AC35" s="60"/>
      <c r="AD35" s="8"/>
      <c r="AE35" s="9"/>
      <c r="AF35" s="9"/>
      <c r="AG35" s="9"/>
      <c r="AH35" s="9"/>
      <c r="AI35" s="9"/>
      <c r="AJ35" s="9"/>
      <c r="AK35" s="9"/>
    </row>
    <row r="36" spans="1:37" s="10" customFormat="1" ht="18" customHeight="1" x14ac:dyDescent="0.25">
      <c r="A36" s="240"/>
      <c r="B36" s="262"/>
      <c r="C36" s="36" t="s">
        <v>110</v>
      </c>
      <c r="D36" s="322"/>
      <c r="E36" s="99" t="str">
        <f>IF($D$12="Gemeinschaftsk.","S",IF($D$13="Geogr.+ Gem.kunde","M",IF($D$14="Geogr.+ Gem.kunde","M","")))</f>
        <v/>
      </c>
      <c r="F36" s="94" t="str">
        <f t="shared" si="8"/>
        <v/>
      </c>
      <c r="G36" s="113"/>
      <c r="H36" s="127">
        <f>IF($E36="S","",2)</f>
        <v>2</v>
      </c>
      <c r="I36" s="87" t="str">
        <f>IF($E36="S",5,"")</f>
        <v/>
      </c>
      <c r="J36" s="38"/>
      <c r="K36" s="89" t="str">
        <f>I36</f>
        <v/>
      </c>
      <c r="L36" s="38"/>
      <c r="M36" s="89" t="str">
        <f>I36</f>
        <v/>
      </c>
      <c r="N36" s="89">
        <f>IF(OR(E36="S",E37="S"),"",2)</f>
        <v>2</v>
      </c>
      <c r="O36" s="52" t="str">
        <f>I36</f>
        <v/>
      </c>
      <c r="P36" s="131">
        <f t="shared" si="5"/>
        <v>4</v>
      </c>
      <c r="Q36" s="129">
        <f>IF($F36=5,4,IF($F$36=2,2,IF($E37="S",1,2)))</f>
        <v>2</v>
      </c>
      <c r="R36" s="137">
        <f>IF(E36="S",4,IF(F37=5,1,2))</f>
        <v>2</v>
      </c>
      <c r="S36" s="84"/>
      <c r="T36" s="68"/>
      <c r="U36" s="60"/>
      <c r="V36" s="71">
        <f>COUNTIF(F42,5)+COUNTIF(F43,5)+COUNTIF(F44,5)+COUNTIF(F42,3)+COUNTIF(F43,3)+COUNTIF(F44,3)</f>
        <v>0</v>
      </c>
      <c r="W36" s="71"/>
      <c r="X36" s="60"/>
      <c r="Y36" s="60"/>
      <c r="Z36" s="60"/>
      <c r="AA36" s="60"/>
      <c r="AB36" s="60"/>
      <c r="AC36" s="60"/>
      <c r="AD36" s="8"/>
      <c r="AE36" s="9"/>
      <c r="AF36" s="9"/>
      <c r="AG36" s="9"/>
      <c r="AH36" s="9"/>
      <c r="AI36" s="9"/>
      <c r="AJ36" s="9"/>
      <c r="AK36" s="9"/>
    </row>
    <row r="37" spans="1:37" s="10" customFormat="1" ht="18" customHeight="1" x14ac:dyDescent="0.25">
      <c r="A37" s="240"/>
      <c r="B37" s="263"/>
      <c r="C37" s="39" t="s">
        <v>111</v>
      </c>
      <c r="D37" s="40"/>
      <c r="E37" s="99" t="str">
        <f>IF($D$12="Wirtschaft","S","")</f>
        <v/>
      </c>
      <c r="F37" s="94" t="str">
        <f t="shared" si="8"/>
        <v/>
      </c>
      <c r="G37" s="112" t="str">
        <f>IF(F37=5,"","")</f>
        <v/>
      </c>
      <c r="H37" s="174" t="str">
        <f>IF(F37=5,5,"")</f>
        <v/>
      </c>
      <c r="I37" s="175"/>
      <c r="J37" s="175" t="str">
        <f>H37</f>
        <v/>
      </c>
      <c r="K37" s="175"/>
      <c r="L37" s="175" t="str">
        <f>H37</f>
        <v/>
      </c>
      <c r="M37" s="175"/>
      <c r="N37" s="175" t="str">
        <f>H37</f>
        <v/>
      </c>
      <c r="O37" s="210"/>
      <c r="P37" s="129" t="str">
        <f>IF(SUM(H37:N37)=0,"",SUM(H37:N37))</f>
        <v/>
      </c>
      <c r="Q37" s="129" t="str">
        <f>IF($H37=5,4,"")</f>
        <v/>
      </c>
      <c r="R37" s="135" t="str">
        <f>IF(E37="S",4,IF(E37="M",4,""))</f>
        <v/>
      </c>
      <c r="S37" s="84"/>
      <c r="T37" s="68"/>
      <c r="U37" s="79"/>
      <c r="V37" s="73" t="s">
        <v>159</v>
      </c>
      <c r="W37" s="73"/>
      <c r="X37" s="61"/>
      <c r="Y37" s="61"/>
      <c r="Z37" s="61"/>
      <c r="AA37" s="61"/>
      <c r="AB37" s="61"/>
      <c r="AC37" s="60"/>
      <c r="AD37" s="8"/>
      <c r="AE37" s="9"/>
      <c r="AF37" s="9"/>
      <c r="AG37" s="9"/>
      <c r="AH37" s="9"/>
      <c r="AI37" s="9"/>
      <c r="AJ37" s="9"/>
      <c r="AK37" s="9"/>
    </row>
    <row r="38" spans="1:37" s="10" customFormat="1" ht="18" customHeight="1" x14ac:dyDescent="0.25">
      <c r="A38" s="240"/>
      <c r="B38" s="31" t="s">
        <v>112</v>
      </c>
      <c r="C38" s="31"/>
      <c r="D38" s="320" t="s">
        <v>103</v>
      </c>
      <c r="E38" s="99" t="str">
        <f>IF($D$12="evang. Religion","S",IF($D$13="evang. Religion","M",IF($D$14="evang. Religion","M","")))</f>
        <v/>
      </c>
      <c r="F38" s="94" t="str">
        <f t="shared" si="8"/>
        <v/>
      </c>
      <c r="G38" s="114"/>
      <c r="H38" s="174" t="str">
        <f t="shared" ref="H38:H44" si="9">IF($F38&lt;&gt;"",$F38,IF($G38&lt;&gt;"",$G38,""))</f>
        <v/>
      </c>
      <c r="I38" s="175"/>
      <c r="J38" s="178" t="str">
        <f>H38</f>
        <v/>
      </c>
      <c r="K38" s="179"/>
      <c r="L38" s="178" t="str">
        <f>J38</f>
        <v/>
      </c>
      <c r="M38" s="179"/>
      <c r="N38" s="178" t="str">
        <f>L38</f>
        <v/>
      </c>
      <c r="O38" s="212"/>
      <c r="P38" s="132" t="str">
        <f t="shared" si="5"/>
        <v/>
      </c>
      <c r="Q38" s="132" t="str">
        <f>IF($H38="","",4)</f>
        <v/>
      </c>
      <c r="R38" s="138" t="str">
        <f>IF(E38="S",4,IF(E38="M",4,""))</f>
        <v/>
      </c>
      <c r="S38" s="83"/>
      <c r="T38" s="83"/>
      <c r="U38" s="78"/>
      <c r="V38" s="71">
        <f>V32-V34-V36</f>
        <v>0</v>
      </c>
      <c r="W38" s="71"/>
      <c r="X38" s="60"/>
      <c r="Y38" s="60"/>
      <c r="Z38" s="60"/>
      <c r="AA38" s="60"/>
      <c r="AB38" s="60"/>
      <c r="AC38" s="60"/>
      <c r="AD38" s="8"/>
      <c r="AE38" s="9"/>
      <c r="AF38" s="9"/>
      <c r="AG38" s="9"/>
      <c r="AH38" s="9"/>
      <c r="AI38" s="9"/>
      <c r="AJ38" s="9"/>
      <c r="AK38" s="9"/>
    </row>
    <row r="39" spans="1:37" s="10" customFormat="1" ht="18" customHeight="1" x14ac:dyDescent="0.25">
      <c r="A39" s="240"/>
      <c r="B39" s="31" t="s">
        <v>113</v>
      </c>
      <c r="C39" s="31"/>
      <c r="D39" s="321"/>
      <c r="E39" s="99" t="str">
        <f>IF($D$12="kath. Religion","S",IF($D$13="kath. Religion","M",IF($D$14="kath. Religion","M","")))</f>
        <v/>
      </c>
      <c r="F39" s="94" t="str">
        <f t="shared" si="8"/>
        <v/>
      </c>
      <c r="G39" s="109"/>
      <c r="H39" s="174" t="str">
        <f t="shared" si="9"/>
        <v/>
      </c>
      <c r="I39" s="175"/>
      <c r="J39" s="155" t="str">
        <f t="shared" ref="J39:J44" si="10">H39</f>
        <v/>
      </c>
      <c r="K39" s="156"/>
      <c r="L39" s="155" t="str">
        <f t="shared" ref="L39:L44" si="11">J39</f>
        <v/>
      </c>
      <c r="M39" s="156"/>
      <c r="N39" s="155" t="str">
        <f t="shared" ref="N39:N44" si="12">L39</f>
        <v/>
      </c>
      <c r="O39" s="191"/>
      <c r="P39" s="129" t="str">
        <f t="shared" si="5"/>
        <v/>
      </c>
      <c r="Q39" s="129" t="str">
        <f t="shared" si="6"/>
        <v/>
      </c>
      <c r="R39" s="135" t="str">
        <f>IF(E39="S",4,IF(E39="M",4,""))</f>
        <v/>
      </c>
      <c r="S39" s="75"/>
      <c r="T39" s="83"/>
      <c r="U39" s="78"/>
      <c r="V39" s="76"/>
      <c r="W39" s="76"/>
      <c r="X39" s="77"/>
      <c r="Y39" s="77"/>
      <c r="Z39" s="77"/>
      <c r="AA39" s="77"/>
      <c r="AB39" s="60"/>
      <c r="AC39" s="60"/>
      <c r="AD39" s="8"/>
      <c r="AE39" s="9"/>
      <c r="AF39" s="9"/>
      <c r="AG39" s="9"/>
      <c r="AH39" s="9"/>
      <c r="AI39" s="9"/>
      <c r="AJ39" s="9"/>
      <c r="AK39" s="9"/>
    </row>
    <row r="40" spans="1:37" s="10" customFormat="1" ht="18" customHeight="1" thickBot="1" x14ac:dyDescent="0.3">
      <c r="A40" s="240"/>
      <c r="B40" s="27" t="s">
        <v>114</v>
      </c>
      <c r="C40" s="27"/>
      <c r="D40" s="321"/>
      <c r="E40" s="100" t="str">
        <f>IF($D$12="Ethik","S",IF($D$13="Ethik","M",IF($D$14="Ethik","M","")))</f>
        <v/>
      </c>
      <c r="F40" s="95" t="str">
        <f t="shared" si="8"/>
        <v/>
      </c>
      <c r="G40" s="110"/>
      <c r="H40" s="176" t="str">
        <f t="shared" si="9"/>
        <v/>
      </c>
      <c r="I40" s="177"/>
      <c r="J40" s="180" t="str">
        <f t="shared" si="10"/>
        <v/>
      </c>
      <c r="K40" s="181"/>
      <c r="L40" s="180" t="str">
        <f t="shared" si="11"/>
        <v/>
      </c>
      <c r="M40" s="181"/>
      <c r="N40" s="180" t="str">
        <f t="shared" si="12"/>
        <v/>
      </c>
      <c r="O40" s="213"/>
      <c r="P40" s="130" t="str">
        <f t="shared" si="5"/>
        <v/>
      </c>
      <c r="Q40" s="130" t="str">
        <f t="shared" si="6"/>
        <v/>
      </c>
      <c r="R40" s="136" t="str">
        <f>IF(E40="S",4,IF(E40="M",4,""))</f>
        <v/>
      </c>
      <c r="S40" s="83"/>
      <c r="T40" s="83"/>
      <c r="U40" s="78"/>
      <c r="V40" s="71"/>
      <c r="W40" s="71"/>
      <c r="X40" s="60"/>
      <c r="Y40" s="60"/>
      <c r="Z40" s="60"/>
      <c r="AA40" s="60"/>
      <c r="AB40" s="60"/>
      <c r="AC40" s="60"/>
      <c r="AD40" s="8"/>
      <c r="AE40" s="9"/>
      <c r="AF40" s="9"/>
      <c r="AG40" s="9"/>
      <c r="AH40" s="9"/>
      <c r="AI40" s="9"/>
      <c r="AJ40" s="9"/>
      <c r="AK40" s="9"/>
    </row>
    <row r="41" spans="1:37" s="10" customFormat="1" ht="18" customHeight="1" x14ac:dyDescent="0.25">
      <c r="A41" s="239" t="s">
        <v>115</v>
      </c>
      <c r="B41" s="28" t="s">
        <v>116</v>
      </c>
      <c r="C41" s="28"/>
      <c r="D41" s="41" t="s">
        <v>90</v>
      </c>
      <c r="E41" s="98" t="str">
        <f>IF($D$10="Mathematik","S",IF($D$11="Mathematik","S",IF($D$12="Mathematik","S",IF($D$13="Mathematik","M",IF($D$14="Mathematik","M","")))))</f>
        <v/>
      </c>
      <c r="F41" s="93" t="str">
        <f>IF($E41="S",5,IF($E41="M",3,""))</f>
        <v/>
      </c>
      <c r="G41" s="111"/>
      <c r="H41" s="237" t="str">
        <f t="shared" si="9"/>
        <v/>
      </c>
      <c r="I41" s="238"/>
      <c r="J41" s="171" t="str">
        <f t="shared" si="10"/>
        <v/>
      </c>
      <c r="K41" s="170"/>
      <c r="L41" s="171" t="str">
        <f t="shared" si="11"/>
        <v/>
      </c>
      <c r="M41" s="170"/>
      <c r="N41" s="171" t="str">
        <f t="shared" si="12"/>
        <v/>
      </c>
      <c r="O41" s="211"/>
      <c r="P41" s="128" t="str">
        <f t="shared" si="5"/>
        <v/>
      </c>
      <c r="Q41" s="128" t="str">
        <f t="shared" si="6"/>
        <v/>
      </c>
      <c r="R41" s="134" t="str">
        <f>IF(H41="","",4)</f>
        <v/>
      </c>
      <c r="S41" s="83"/>
      <c r="T41" s="83"/>
      <c r="U41" s="78"/>
      <c r="V41" s="71"/>
      <c r="W41" s="71"/>
      <c r="X41" s="60"/>
      <c r="Y41" s="60"/>
      <c r="Z41" s="60"/>
      <c r="AA41" s="60"/>
      <c r="AB41" s="60"/>
      <c r="AC41" s="60"/>
      <c r="AD41" s="8"/>
      <c r="AE41" s="9"/>
      <c r="AF41" s="9"/>
      <c r="AG41" s="9"/>
      <c r="AH41" s="9"/>
      <c r="AI41" s="9"/>
      <c r="AJ41" s="9"/>
      <c r="AK41" s="9"/>
    </row>
    <row r="42" spans="1:37" s="10" customFormat="1" ht="18" customHeight="1" x14ac:dyDescent="0.25">
      <c r="A42" s="240"/>
      <c r="B42" s="31" t="s">
        <v>117</v>
      </c>
      <c r="C42" s="31"/>
      <c r="D42" s="320" t="s">
        <v>118</v>
      </c>
      <c r="E42" s="99" t="str">
        <f>IF($D$10="Physik","S",IF($D$11="Physik","S",IF($D$12="Physik","S",IF($D$13="Physik","M",IF($D$14="Physik","M","")))))</f>
        <v/>
      </c>
      <c r="F42" s="94" t="str">
        <f t="shared" ref="F42:F44" si="13">IF($E42="S",5,IF($E42="M",3,""))</f>
        <v/>
      </c>
      <c r="G42" s="109"/>
      <c r="H42" s="174" t="str">
        <f t="shared" si="9"/>
        <v/>
      </c>
      <c r="I42" s="175"/>
      <c r="J42" s="155" t="str">
        <f t="shared" si="10"/>
        <v/>
      </c>
      <c r="K42" s="156"/>
      <c r="L42" s="155" t="str">
        <f t="shared" si="11"/>
        <v/>
      </c>
      <c r="M42" s="156"/>
      <c r="N42" s="155" t="str">
        <f t="shared" si="12"/>
        <v/>
      </c>
      <c r="O42" s="191"/>
      <c r="P42" s="129" t="str">
        <f t="shared" si="5"/>
        <v/>
      </c>
      <c r="Q42" s="129" t="str">
        <f>IF($H42="","",4)</f>
        <v/>
      </c>
      <c r="R42" s="135" t="str">
        <f>IF(E42="M",4,IF(E42="S",4,IF(H42=3,4,"")))</f>
        <v/>
      </c>
      <c r="S42" s="84"/>
      <c r="T42" s="68"/>
      <c r="U42" s="80"/>
      <c r="V42" s="71"/>
      <c r="W42" s="71"/>
      <c r="X42" s="60"/>
      <c r="Y42" s="60"/>
      <c r="Z42" s="60"/>
      <c r="AA42" s="61"/>
      <c r="AB42" s="60"/>
      <c r="AC42" s="60"/>
      <c r="AD42" s="8"/>
      <c r="AE42" s="9"/>
      <c r="AF42" s="9"/>
      <c r="AG42" s="9"/>
      <c r="AH42" s="9"/>
      <c r="AI42" s="9"/>
      <c r="AJ42" s="9"/>
      <c r="AK42" s="9"/>
    </row>
    <row r="43" spans="1:37" s="10" customFormat="1" ht="18" customHeight="1" x14ac:dyDescent="0.25">
      <c r="A43" s="240"/>
      <c r="B43" s="31" t="s">
        <v>119</v>
      </c>
      <c r="C43" s="31"/>
      <c r="D43" s="321"/>
      <c r="E43" s="99" t="str">
        <f>IF($D$10="Chemie","S",IF($D$11="Chemie","S",IF($D$12="Chemie","S",IF($D$13="Chemie","M",IF($D$14="Chemie","M","")))))</f>
        <v/>
      </c>
      <c r="F43" s="94" t="str">
        <f t="shared" si="13"/>
        <v/>
      </c>
      <c r="G43" s="109"/>
      <c r="H43" s="174" t="str">
        <f t="shared" si="9"/>
        <v/>
      </c>
      <c r="I43" s="175"/>
      <c r="J43" s="155" t="str">
        <f t="shared" si="10"/>
        <v/>
      </c>
      <c r="K43" s="156"/>
      <c r="L43" s="155" t="str">
        <f t="shared" si="11"/>
        <v/>
      </c>
      <c r="M43" s="156"/>
      <c r="N43" s="155" t="str">
        <f t="shared" si="12"/>
        <v/>
      </c>
      <c r="O43" s="191"/>
      <c r="P43" s="129" t="str">
        <f t="shared" si="5"/>
        <v/>
      </c>
      <c r="Q43" s="129" t="str">
        <f t="shared" si="6"/>
        <v/>
      </c>
      <c r="R43" s="135" t="str">
        <f t="shared" ref="R43:R44" si="14">IF(E43="M",4,IF(E43="S",4,IF(H43=3,4,"")))</f>
        <v/>
      </c>
      <c r="S43" s="84"/>
      <c r="T43" s="68"/>
      <c r="U43" s="80"/>
      <c r="V43" s="71"/>
      <c r="W43" s="71"/>
      <c r="X43" s="60"/>
      <c r="Y43" s="60"/>
      <c r="Z43" s="60"/>
      <c r="AA43" s="61"/>
      <c r="AB43" s="60"/>
      <c r="AC43" s="60"/>
      <c r="AD43" s="8"/>
      <c r="AE43" s="9"/>
      <c r="AF43" s="9"/>
      <c r="AG43" s="9"/>
      <c r="AH43" s="9"/>
      <c r="AI43" s="9"/>
      <c r="AJ43" s="9"/>
      <c r="AK43" s="9"/>
    </row>
    <row r="44" spans="1:37" s="10" customFormat="1" ht="18" customHeight="1" thickBot="1" x14ac:dyDescent="0.3">
      <c r="A44" s="241"/>
      <c r="B44" s="42" t="s">
        <v>120</v>
      </c>
      <c r="C44" s="42"/>
      <c r="D44" s="323"/>
      <c r="E44" s="100" t="str">
        <f>IF($D$10="Biologie","S",IF($D$11="Biologie","S",IF($D$12="Biologie","S",IF($D$13="Biologie","M",IF($D$14="Biologie","M","")))))</f>
        <v/>
      </c>
      <c r="F44" s="96" t="str">
        <f t="shared" si="13"/>
        <v/>
      </c>
      <c r="G44" s="109"/>
      <c r="H44" s="265" t="str">
        <f t="shared" si="9"/>
        <v/>
      </c>
      <c r="I44" s="266"/>
      <c r="J44" s="208" t="str">
        <f t="shared" si="10"/>
        <v/>
      </c>
      <c r="K44" s="264"/>
      <c r="L44" s="208" t="str">
        <f t="shared" si="11"/>
        <v/>
      </c>
      <c r="M44" s="264"/>
      <c r="N44" s="208" t="str">
        <f t="shared" si="12"/>
        <v/>
      </c>
      <c r="O44" s="209"/>
      <c r="P44" s="131" t="str">
        <f t="shared" si="5"/>
        <v/>
      </c>
      <c r="Q44" s="131" t="str">
        <f t="shared" si="6"/>
        <v/>
      </c>
      <c r="R44" s="135" t="str">
        <f t="shared" si="14"/>
        <v/>
      </c>
      <c r="S44" s="84"/>
      <c r="T44" s="68"/>
      <c r="U44" s="80"/>
      <c r="V44" s="71"/>
      <c r="W44" s="71"/>
      <c r="X44" s="60"/>
      <c r="Y44" s="60"/>
      <c r="Z44" s="60"/>
      <c r="AA44" s="61"/>
      <c r="AB44" s="60"/>
      <c r="AC44" s="60"/>
      <c r="AD44" s="8"/>
      <c r="AE44" s="9"/>
      <c r="AF44" s="9"/>
      <c r="AG44" s="9"/>
      <c r="AH44" s="9"/>
      <c r="AI44" s="9"/>
      <c r="AJ44" s="9"/>
      <c r="AK44" s="9"/>
    </row>
    <row r="45" spans="1:37" s="10" customFormat="1" ht="18" customHeight="1" thickBot="1" x14ac:dyDescent="0.3">
      <c r="A45" s="19"/>
      <c r="B45" s="43" t="s">
        <v>91</v>
      </c>
      <c r="C45" s="43"/>
      <c r="D45" s="44" t="s">
        <v>90</v>
      </c>
      <c r="E45" s="81" t="str">
        <f>IF($D$12="Sport","S",IF($D$13="Sport","M",IF($D$14="Sport","M","")))</f>
        <v/>
      </c>
      <c r="F45" s="82" t="str">
        <f>IF($E45="S",5,IF($E45="M",2,""))</f>
        <v/>
      </c>
      <c r="G45" s="115"/>
      <c r="H45" s="161">
        <f>IF($F45&lt;&gt;"",$F45,2)</f>
        <v>2</v>
      </c>
      <c r="I45" s="162"/>
      <c r="J45" s="163">
        <f>H45</f>
        <v>2</v>
      </c>
      <c r="K45" s="164"/>
      <c r="L45" s="163">
        <f>J45</f>
        <v>2</v>
      </c>
      <c r="M45" s="164"/>
      <c r="N45" s="163">
        <f>L45</f>
        <v>2</v>
      </c>
      <c r="O45" s="165"/>
      <c r="P45" s="133">
        <f t="shared" si="5"/>
        <v>8</v>
      </c>
      <c r="Q45" s="133">
        <f t="shared" si="6"/>
        <v>4</v>
      </c>
      <c r="R45" s="139" t="str">
        <f>IF(E45="S",4,IF(E45="M",4,""))</f>
        <v/>
      </c>
      <c r="S45" s="71"/>
      <c r="T45" s="71"/>
      <c r="U45" s="78"/>
      <c r="V45" s="71"/>
      <c r="W45" s="71"/>
      <c r="X45" s="60"/>
      <c r="Y45" s="60"/>
      <c r="Z45" s="60"/>
      <c r="AA45" s="60"/>
      <c r="AB45" s="60"/>
      <c r="AC45" s="60"/>
      <c r="AD45" s="8"/>
      <c r="AE45" s="9"/>
      <c r="AF45" s="9"/>
      <c r="AG45" s="9"/>
      <c r="AH45" s="9"/>
      <c r="AI45" s="9"/>
      <c r="AJ45" s="9"/>
      <c r="AK45" s="9"/>
    </row>
    <row r="46" spans="1:37" s="10" customFormat="1" ht="18" customHeight="1" thickBot="1" x14ac:dyDescent="0.3">
      <c r="A46" s="19" t="s">
        <v>121</v>
      </c>
      <c r="B46" s="45" t="s">
        <v>122</v>
      </c>
      <c r="C46" s="56" t="s">
        <v>30</v>
      </c>
      <c r="D46" s="44" t="s">
        <v>123</v>
      </c>
      <c r="E46" s="102"/>
      <c r="F46" s="11"/>
      <c r="G46" s="116" t="str">
        <f>IF(C46="","",3)</f>
        <v/>
      </c>
      <c r="H46" s="189" t="str">
        <f>IF(G46=3,3,"")</f>
        <v/>
      </c>
      <c r="I46" s="164"/>
      <c r="J46" s="163" t="str">
        <f>H46</f>
        <v/>
      </c>
      <c r="K46" s="164"/>
      <c r="L46" s="166"/>
      <c r="M46" s="167"/>
      <c r="N46" s="166"/>
      <c r="O46" s="168"/>
      <c r="P46" s="133" t="str">
        <f t="shared" si="5"/>
        <v/>
      </c>
      <c r="Q46" s="133" t="str">
        <f t="shared" ref="Q46:Q49" si="15">IF($H46="","",2)</f>
        <v/>
      </c>
      <c r="R46" s="139"/>
      <c r="S46" s="71"/>
      <c r="T46" s="71" t="s">
        <v>124</v>
      </c>
      <c r="U46" s="71"/>
      <c r="V46" s="71"/>
      <c r="W46" s="71"/>
      <c r="X46" s="60"/>
      <c r="Y46" s="60"/>
      <c r="Z46" s="60"/>
      <c r="AA46" s="60"/>
      <c r="AB46" s="60"/>
      <c r="AC46" s="60"/>
      <c r="AD46" s="8"/>
      <c r="AE46" s="9"/>
      <c r="AF46" s="9"/>
      <c r="AG46" s="9"/>
      <c r="AH46" s="9"/>
      <c r="AI46" s="9"/>
      <c r="AJ46" s="9"/>
      <c r="AK46" s="9"/>
    </row>
    <row r="47" spans="1:37" s="10" customFormat="1" ht="18" customHeight="1" x14ac:dyDescent="0.25">
      <c r="A47" s="242" t="s">
        <v>125</v>
      </c>
      <c r="B47" s="46" t="s">
        <v>126</v>
      </c>
      <c r="C47" s="46"/>
      <c r="D47" s="314" t="s">
        <v>127</v>
      </c>
      <c r="E47" s="103"/>
      <c r="F47" s="12"/>
      <c r="G47" s="117"/>
      <c r="H47" s="169" t="str">
        <f>IF(G47&lt;&gt;"",2,"")</f>
        <v/>
      </c>
      <c r="I47" s="170"/>
      <c r="J47" s="171" t="str">
        <f>H47</f>
        <v/>
      </c>
      <c r="K47" s="170"/>
      <c r="L47" s="172"/>
      <c r="M47" s="173"/>
      <c r="N47" s="172"/>
      <c r="O47" s="190"/>
      <c r="P47" s="128" t="str">
        <f t="shared" si="5"/>
        <v/>
      </c>
      <c r="Q47" s="128" t="str">
        <f t="shared" si="15"/>
        <v/>
      </c>
      <c r="R47" s="134"/>
      <c r="S47" s="71"/>
      <c r="T47" s="71" t="s">
        <v>128</v>
      </c>
      <c r="U47" s="71"/>
      <c r="V47" s="71"/>
      <c r="W47" s="71"/>
      <c r="X47" s="60"/>
      <c r="Y47" s="60"/>
      <c r="Z47" s="60"/>
      <c r="AA47" s="60"/>
      <c r="AB47" s="60"/>
      <c r="AC47" s="60"/>
      <c r="AD47" s="8"/>
      <c r="AE47" s="9"/>
      <c r="AF47" s="9"/>
      <c r="AG47" s="9"/>
      <c r="AH47" s="9"/>
      <c r="AI47" s="9"/>
      <c r="AJ47" s="9"/>
      <c r="AK47" s="9"/>
    </row>
    <row r="48" spans="1:37" s="10" customFormat="1" ht="18" customHeight="1" x14ac:dyDescent="0.25">
      <c r="A48" s="243"/>
      <c r="B48" s="17" t="s">
        <v>129</v>
      </c>
      <c r="C48" s="17"/>
      <c r="D48" s="315"/>
      <c r="E48" s="104"/>
      <c r="F48" s="13"/>
      <c r="G48" s="118"/>
      <c r="H48" s="187" t="str">
        <f>IF(G48&lt;&gt;"",2,"")</f>
        <v/>
      </c>
      <c r="I48" s="156"/>
      <c r="J48" s="155" t="str">
        <f>H48</f>
        <v/>
      </c>
      <c r="K48" s="156"/>
      <c r="L48" s="186"/>
      <c r="M48" s="185"/>
      <c r="N48" s="186"/>
      <c r="O48" s="188"/>
      <c r="P48" s="129" t="str">
        <f t="shared" si="5"/>
        <v/>
      </c>
      <c r="Q48" s="129" t="str">
        <f t="shared" si="15"/>
        <v/>
      </c>
      <c r="R48" s="135"/>
      <c r="S48" s="71"/>
      <c r="T48" s="71"/>
      <c r="U48" s="71"/>
      <c r="V48" s="71"/>
      <c r="W48" s="71"/>
      <c r="X48" s="60"/>
      <c r="Y48" s="60"/>
      <c r="Z48" s="60"/>
      <c r="AA48" s="60"/>
      <c r="AB48" s="60"/>
      <c r="AC48" s="60"/>
      <c r="AD48" s="8"/>
      <c r="AE48" s="9"/>
      <c r="AF48" s="9"/>
      <c r="AG48" s="9"/>
      <c r="AH48" s="9"/>
      <c r="AI48" s="9"/>
      <c r="AJ48" s="9"/>
      <c r="AK48" s="9"/>
    </row>
    <row r="49" spans="1:37" s="10" customFormat="1" ht="18" customHeight="1" x14ac:dyDescent="0.25">
      <c r="A49" s="243"/>
      <c r="B49" s="47" t="s">
        <v>130</v>
      </c>
      <c r="C49" s="47"/>
      <c r="D49" s="316"/>
      <c r="E49" s="104"/>
      <c r="F49" s="13"/>
      <c r="G49" s="119"/>
      <c r="H49" s="187" t="str">
        <f>IF(G49&lt;&gt;"",2,"")</f>
        <v/>
      </c>
      <c r="I49" s="156"/>
      <c r="J49" s="155" t="str">
        <f>H49</f>
        <v/>
      </c>
      <c r="K49" s="156"/>
      <c r="L49" s="186"/>
      <c r="M49" s="185"/>
      <c r="N49" s="186"/>
      <c r="O49" s="188"/>
      <c r="P49" s="129" t="str">
        <f t="shared" si="5"/>
        <v/>
      </c>
      <c r="Q49" s="129" t="str">
        <f t="shared" si="15"/>
        <v/>
      </c>
      <c r="R49" s="135"/>
      <c r="S49" s="71"/>
      <c r="T49" s="71"/>
      <c r="U49" s="71"/>
      <c r="V49" s="71"/>
      <c r="W49" s="71"/>
      <c r="X49" s="60"/>
      <c r="Y49" s="60"/>
      <c r="Z49" s="60"/>
      <c r="AA49" s="60"/>
      <c r="AB49" s="60"/>
      <c r="AC49" s="60"/>
      <c r="AD49" s="8"/>
      <c r="AE49" s="9"/>
      <c r="AF49" s="9"/>
      <c r="AG49" s="9"/>
      <c r="AH49" s="9"/>
      <c r="AI49" s="9"/>
      <c r="AJ49" s="9"/>
      <c r="AK49" s="9"/>
    </row>
    <row r="50" spans="1:37" s="10" customFormat="1" ht="18" customHeight="1" x14ac:dyDescent="0.25">
      <c r="A50" s="243"/>
      <c r="B50" s="47" t="s">
        <v>131</v>
      </c>
      <c r="C50" s="47"/>
      <c r="D50" s="317" t="s">
        <v>132</v>
      </c>
      <c r="E50" s="104"/>
      <c r="F50" s="13"/>
      <c r="G50" s="119"/>
      <c r="H50" s="184"/>
      <c r="I50" s="185"/>
      <c r="J50" s="186"/>
      <c r="K50" s="185"/>
      <c r="L50" s="155" t="str">
        <f>IF(G50&lt;&gt;"",2,"")</f>
        <v/>
      </c>
      <c r="M50" s="156"/>
      <c r="N50" s="155" t="str">
        <f>L50</f>
        <v/>
      </c>
      <c r="O50" s="191"/>
      <c r="P50" s="129" t="str">
        <f t="shared" si="5"/>
        <v/>
      </c>
      <c r="Q50" s="129" t="str">
        <f>IF($L50="","",2)</f>
        <v/>
      </c>
      <c r="R50" s="135"/>
      <c r="S50" s="71"/>
      <c r="T50" s="71"/>
      <c r="U50" s="71"/>
      <c r="V50" s="71"/>
      <c r="W50" s="71"/>
      <c r="X50" s="60"/>
      <c r="Y50" s="60"/>
      <c r="Z50" s="60"/>
      <c r="AA50" s="60"/>
      <c r="AB50" s="60"/>
      <c r="AC50" s="60"/>
      <c r="AD50" s="8"/>
      <c r="AE50" s="9"/>
      <c r="AF50" s="9"/>
      <c r="AG50" s="9"/>
      <c r="AH50" s="9"/>
      <c r="AI50" s="9"/>
      <c r="AJ50" s="9"/>
      <c r="AK50" s="9"/>
    </row>
    <row r="51" spans="1:37" s="10" customFormat="1" ht="18" customHeight="1" x14ac:dyDescent="0.25">
      <c r="A51" s="243"/>
      <c r="B51" s="17" t="s">
        <v>133</v>
      </c>
      <c r="C51" s="17"/>
      <c r="D51" s="316"/>
      <c r="E51" s="104"/>
      <c r="F51" s="13"/>
      <c r="G51" s="118"/>
      <c r="H51" s="184"/>
      <c r="I51" s="185"/>
      <c r="J51" s="186"/>
      <c r="K51" s="185"/>
      <c r="L51" s="155" t="str">
        <f>IF(G51&lt;&gt;"",2,"")</f>
        <v/>
      </c>
      <c r="M51" s="156"/>
      <c r="N51" s="155" t="str">
        <f>L51</f>
        <v/>
      </c>
      <c r="O51" s="191"/>
      <c r="P51" s="129" t="str">
        <f t="shared" si="5"/>
        <v/>
      </c>
      <c r="Q51" s="129" t="str">
        <f>IF($L51="","",2)</f>
        <v/>
      </c>
      <c r="R51" s="135"/>
      <c r="S51" s="71"/>
      <c r="T51" s="71"/>
      <c r="U51" s="71"/>
      <c r="V51" s="71"/>
      <c r="W51" s="71"/>
      <c r="X51" s="60"/>
      <c r="Y51" s="60"/>
      <c r="Z51" s="60"/>
      <c r="AA51" s="60"/>
      <c r="AB51" s="60"/>
      <c r="AC51" s="60"/>
      <c r="AD51" s="8"/>
      <c r="AE51" s="9"/>
      <c r="AF51" s="9"/>
      <c r="AG51" s="9"/>
      <c r="AH51" s="9"/>
      <c r="AI51" s="9"/>
      <c r="AJ51" s="9"/>
      <c r="AK51" s="9"/>
    </row>
    <row r="52" spans="1:37" s="10" customFormat="1" ht="18" customHeight="1" x14ac:dyDescent="0.25">
      <c r="A52" s="243"/>
      <c r="B52" s="17" t="s">
        <v>134</v>
      </c>
      <c r="C52" s="17"/>
      <c r="D52" s="315" t="s">
        <v>135</v>
      </c>
      <c r="E52" s="99" t="str">
        <f>IF($D$13="Literatur und Theater","M",IF($D$14="Literatur und Theater","M",""))</f>
        <v/>
      </c>
      <c r="F52" s="13"/>
      <c r="G52" s="118"/>
      <c r="H52" s="157" t="str">
        <f>IF($E52="M",2,IF($G52="","",2))</f>
        <v/>
      </c>
      <c r="I52" s="158"/>
      <c r="J52" s="159" t="str">
        <f>H52</f>
        <v/>
      </c>
      <c r="K52" s="158"/>
      <c r="L52" s="159" t="str">
        <f>J52</f>
        <v/>
      </c>
      <c r="M52" s="158"/>
      <c r="N52" s="159" t="str">
        <f>L52</f>
        <v/>
      </c>
      <c r="O52" s="160"/>
      <c r="P52" s="129" t="str">
        <f t="shared" si="5"/>
        <v/>
      </c>
      <c r="Q52" s="129" t="str">
        <f t="shared" si="6"/>
        <v/>
      </c>
      <c r="R52" s="135" t="str">
        <f>IF(E52="M",4,"")</f>
        <v/>
      </c>
      <c r="S52" s="71"/>
      <c r="T52" s="71"/>
      <c r="U52" s="71"/>
      <c r="V52" s="71"/>
      <c r="W52" s="71"/>
      <c r="X52" s="60"/>
      <c r="Y52" s="60"/>
      <c r="Z52" s="60"/>
      <c r="AA52" s="60"/>
      <c r="AB52" s="60"/>
      <c r="AC52" s="60"/>
      <c r="AD52" s="8"/>
      <c r="AE52" s="9"/>
      <c r="AF52" s="9"/>
      <c r="AG52" s="9"/>
      <c r="AH52" s="9"/>
      <c r="AI52" s="9"/>
      <c r="AJ52" s="9"/>
      <c r="AK52" s="9"/>
    </row>
    <row r="53" spans="1:37" s="10" customFormat="1" ht="18" customHeight="1" x14ac:dyDescent="0.25">
      <c r="A53" s="243"/>
      <c r="B53" s="17" t="s">
        <v>136</v>
      </c>
      <c r="C53" s="17"/>
      <c r="D53" s="315"/>
      <c r="E53" s="99" t="str">
        <f>IF($D$13="Mathematik VT","M",IF($D$14="Mathematik VT","M",""))</f>
        <v/>
      </c>
      <c r="F53" s="13"/>
      <c r="G53" s="120"/>
      <c r="H53" s="157" t="str">
        <f>IF($E53="M",2,IF($G53="","",2))</f>
        <v/>
      </c>
      <c r="I53" s="158"/>
      <c r="J53" s="159" t="str">
        <f>H53</f>
        <v/>
      </c>
      <c r="K53" s="182"/>
      <c r="L53" s="159" t="str">
        <f>J53</f>
        <v/>
      </c>
      <c r="M53" s="182"/>
      <c r="N53" s="159" t="str">
        <f>L53</f>
        <v/>
      </c>
      <c r="O53" s="183"/>
      <c r="P53" s="129" t="str">
        <f t="shared" si="5"/>
        <v/>
      </c>
      <c r="Q53" s="129" t="str">
        <f t="shared" si="6"/>
        <v/>
      </c>
      <c r="R53" s="135" t="str">
        <f>IF(E53="M",4,"")</f>
        <v/>
      </c>
      <c r="S53" s="71"/>
      <c r="T53" s="71"/>
      <c r="U53" s="71"/>
      <c r="V53" s="71"/>
      <c r="W53" s="71"/>
      <c r="X53" s="60"/>
      <c r="Y53" s="60"/>
      <c r="Z53" s="60"/>
      <c r="AA53" s="60"/>
      <c r="AB53" s="60"/>
      <c r="AC53" s="60"/>
      <c r="AD53" s="8"/>
      <c r="AE53" s="9"/>
      <c r="AF53" s="9"/>
      <c r="AG53" s="9"/>
      <c r="AH53" s="9"/>
      <c r="AI53" s="9"/>
      <c r="AJ53" s="9"/>
      <c r="AK53" s="9"/>
    </row>
    <row r="54" spans="1:37" s="10" customFormat="1" ht="18" customHeight="1" thickBot="1" x14ac:dyDescent="0.3">
      <c r="A54" s="244"/>
      <c r="B54" s="48" t="s">
        <v>95</v>
      </c>
      <c r="C54" s="48"/>
      <c r="D54" s="316"/>
      <c r="E54" s="100" t="str">
        <f>IF($D$13="Informatik","M",IF($D$14="Informatik","M",""))</f>
        <v/>
      </c>
      <c r="F54" s="13"/>
      <c r="G54" s="118"/>
      <c r="H54" s="157" t="str">
        <f>IF($E54="M",2,IF($G54&lt;&gt;0,2,""))</f>
        <v/>
      </c>
      <c r="I54" s="158"/>
      <c r="J54" s="159" t="str">
        <f>H54</f>
        <v/>
      </c>
      <c r="K54" s="158"/>
      <c r="L54" s="159" t="str">
        <f>J54</f>
        <v/>
      </c>
      <c r="M54" s="158"/>
      <c r="N54" s="159" t="str">
        <f>L54</f>
        <v/>
      </c>
      <c r="O54" s="160"/>
      <c r="P54" s="129" t="str">
        <f t="shared" si="5"/>
        <v/>
      </c>
      <c r="Q54" s="129" t="str">
        <f t="shared" si="6"/>
        <v/>
      </c>
      <c r="R54" s="135" t="str">
        <f>IF(E54="M",4,"")</f>
        <v/>
      </c>
      <c r="S54" s="71"/>
      <c r="T54" s="71"/>
      <c r="U54" s="71"/>
      <c r="V54" s="71"/>
      <c r="W54" s="71"/>
      <c r="X54" s="60"/>
      <c r="Y54" s="60"/>
      <c r="Z54" s="60"/>
      <c r="AA54" s="60"/>
      <c r="AB54" s="60"/>
      <c r="AC54" s="60"/>
      <c r="AD54" s="8"/>
      <c r="AE54" s="9"/>
      <c r="AF54" s="9"/>
      <c r="AG54" s="9"/>
      <c r="AH54" s="9"/>
      <c r="AI54" s="9"/>
      <c r="AJ54" s="9"/>
      <c r="AK54" s="9"/>
    </row>
    <row r="55" spans="1:37" s="10" customFormat="1" ht="18" customHeight="1" thickBot="1" x14ac:dyDescent="0.3">
      <c r="A55" s="242" t="s">
        <v>137</v>
      </c>
      <c r="B55" s="318" t="s">
        <v>138</v>
      </c>
      <c r="C55" s="319"/>
      <c r="D55" s="49" t="s">
        <v>139</v>
      </c>
      <c r="E55" s="104"/>
      <c r="F55" s="13"/>
      <c r="G55" s="120"/>
      <c r="H55" s="157" t="str">
        <f>IF($G55=1,1,"")</f>
        <v/>
      </c>
      <c r="I55" s="158"/>
      <c r="J55" s="159" t="str">
        <f>IF($G55=1,1,"")</f>
        <v/>
      </c>
      <c r="K55" s="158"/>
      <c r="L55" s="159" t="str">
        <f>IF($G55=1,1,"")</f>
        <v/>
      </c>
      <c r="M55" s="158"/>
      <c r="N55" s="159" t="str">
        <f>IF($G55=1,1,"")</f>
        <v/>
      </c>
      <c r="O55" s="160"/>
      <c r="P55" s="129" t="str">
        <f t="shared" si="5"/>
        <v/>
      </c>
      <c r="Q55" s="129"/>
      <c r="R55" s="135"/>
      <c r="S55" s="71"/>
      <c r="T55" s="71"/>
      <c r="U55" s="71"/>
      <c r="V55" s="71"/>
      <c r="W55" s="71"/>
      <c r="X55" s="60"/>
      <c r="Y55" s="60"/>
      <c r="Z55" s="60"/>
      <c r="AA55" s="60"/>
      <c r="AB55" s="60"/>
      <c r="AC55" s="60"/>
      <c r="AD55" s="8"/>
      <c r="AE55" s="9"/>
      <c r="AF55" s="9"/>
      <c r="AG55" s="9"/>
      <c r="AH55" s="9"/>
      <c r="AI55" s="9"/>
      <c r="AJ55" s="9"/>
      <c r="AK55" s="9"/>
    </row>
    <row r="56" spans="1:37" s="10" customFormat="1" ht="18" customHeight="1" thickBot="1" x14ac:dyDescent="0.3">
      <c r="A56" s="243"/>
      <c r="B56" s="245" t="s">
        <v>140</v>
      </c>
      <c r="C56" s="246"/>
      <c r="D56" s="50" t="s">
        <v>139</v>
      </c>
      <c r="E56" s="104"/>
      <c r="F56" s="13"/>
      <c r="G56" s="120"/>
      <c r="H56" s="157" t="str">
        <f>IF($G56=1,1,"")</f>
        <v/>
      </c>
      <c r="I56" s="158"/>
      <c r="J56" s="159" t="str">
        <f>IF($G56=1,1,"")</f>
        <v/>
      </c>
      <c r="K56" s="158"/>
      <c r="L56" s="159" t="str">
        <f>IF($G56=1,1,"")</f>
        <v/>
      </c>
      <c r="M56" s="158"/>
      <c r="N56" s="159" t="str">
        <f>IF($G56=1,1,"")</f>
        <v/>
      </c>
      <c r="O56" s="160"/>
      <c r="P56" s="129" t="str">
        <f t="shared" si="5"/>
        <v/>
      </c>
      <c r="Q56" s="129"/>
      <c r="R56" s="135"/>
      <c r="S56" s="71"/>
      <c r="T56" s="71"/>
      <c r="U56" s="71"/>
      <c r="V56" s="71"/>
      <c r="W56" s="71"/>
      <c r="X56" s="60"/>
      <c r="Y56" s="60"/>
      <c r="Z56" s="60"/>
      <c r="AA56" s="60"/>
      <c r="AB56" s="60"/>
      <c r="AC56" s="60"/>
      <c r="AD56" s="8"/>
      <c r="AE56" s="9"/>
      <c r="AF56" s="9"/>
      <c r="AG56" s="9"/>
      <c r="AH56" s="9"/>
      <c r="AI56" s="9"/>
      <c r="AJ56" s="9"/>
      <c r="AK56" s="9"/>
    </row>
    <row r="57" spans="1:37" s="10" customFormat="1" ht="18" customHeight="1" thickBot="1" x14ac:dyDescent="0.3">
      <c r="A57" s="243"/>
      <c r="B57" s="245" t="s">
        <v>141</v>
      </c>
      <c r="C57" s="246"/>
      <c r="D57" s="50" t="s">
        <v>142</v>
      </c>
      <c r="E57" s="104"/>
      <c r="F57" s="13"/>
      <c r="G57" s="120"/>
      <c r="H57" s="157" t="str">
        <f>IF($G57=2,2,"")</f>
        <v/>
      </c>
      <c r="I57" s="158"/>
      <c r="J57" s="159" t="str">
        <f>IF($G57=2,2,"")</f>
        <v/>
      </c>
      <c r="K57" s="158"/>
      <c r="L57" s="159" t="str">
        <f>IF($G57=2,2,"")</f>
        <v/>
      </c>
      <c r="M57" s="158"/>
      <c r="N57" s="159" t="str">
        <f>IF($G57=2,2,"")</f>
        <v/>
      </c>
      <c r="O57" s="160"/>
      <c r="P57" s="129" t="str">
        <f t="shared" si="5"/>
        <v/>
      </c>
      <c r="Q57" s="129"/>
      <c r="R57" s="135"/>
      <c r="S57" s="71"/>
      <c r="T57" s="71"/>
      <c r="U57" s="71"/>
      <c r="V57" s="71"/>
      <c r="W57" s="71"/>
      <c r="X57" s="60"/>
      <c r="Y57" s="60"/>
      <c r="Z57" s="60"/>
      <c r="AA57" s="60"/>
      <c r="AB57" s="60"/>
      <c r="AC57" s="60"/>
      <c r="AD57" s="8"/>
      <c r="AE57" s="9"/>
      <c r="AF57" s="9"/>
      <c r="AG57" s="9"/>
      <c r="AH57" s="9"/>
      <c r="AI57" s="9"/>
      <c r="AJ57" s="9"/>
      <c r="AK57" s="9"/>
    </row>
    <row r="58" spans="1:37" s="10" customFormat="1" ht="18" customHeight="1" thickBot="1" x14ac:dyDescent="0.3">
      <c r="A58" s="243"/>
      <c r="B58" s="247" t="s">
        <v>143</v>
      </c>
      <c r="C58" s="248"/>
      <c r="D58" s="51" t="s">
        <v>139</v>
      </c>
      <c r="E58" s="105"/>
      <c r="F58" s="14"/>
      <c r="G58" s="121"/>
      <c r="H58" s="198" t="str">
        <f>IF($G58=1,1,"")</f>
        <v/>
      </c>
      <c r="I58" s="199"/>
      <c r="J58" s="200" t="str">
        <f>IF($G58=1,1,"")</f>
        <v/>
      </c>
      <c r="K58" s="199"/>
      <c r="L58" s="200" t="str">
        <f>IF($G58=1,1,"")</f>
        <v/>
      </c>
      <c r="M58" s="199"/>
      <c r="N58" s="200" t="str">
        <f>IF($G58=1,1,"")</f>
        <v/>
      </c>
      <c r="O58" s="201"/>
      <c r="P58" s="130" t="str">
        <f t="shared" si="5"/>
        <v/>
      </c>
      <c r="Q58" s="130"/>
      <c r="R58" s="137"/>
      <c r="S58" s="71"/>
      <c r="T58" s="71"/>
      <c r="U58" s="71"/>
      <c r="V58" s="71"/>
      <c r="W58" s="71"/>
      <c r="X58" s="60"/>
      <c r="Y58" s="60"/>
      <c r="Z58" s="60"/>
      <c r="AA58" s="60"/>
      <c r="AB58" s="60"/>
      <c r="AC58" s="60"/>
      <c r="AD58" s="8"/>
      <c r="AE58" s="9"/>
      <c r="AF58" s="9"/>
      <c r="AG58" s="9"/>
      <c r="AH58" s="9"/>
      <c r="AI58" s="9"/>
      <c r="AJ58" s="9"/>
      <c r="AK58" s="9"/>
    </row>
    <row r="59" spans="1:37" s="10" customFormat="1" ht="18" customHeight="1" x14ac:dyDescent="0.2">
      <c r="A59" s="214" t="s">
        <v>144</v>
      </c>
      <c r="B59" s="85"/>
      <c r="C59" s="85"/>
      <c r="D59" s="86"/>
      <c r="E59" s="106" t="s">
        <v>147</v>
      </c>
      <c r="F59" s="101" t="s">
        <v>148</v>
      </c>
      <c r="G59" s="196" t="s">
        <v>145</v>
      </c>
      <c r="H59" s="202">
        <f>SUM(H27:I58)</f>
        <v>6</v>
      </c>
      <c r="I59" s="203"/>
      <c r="J59" s="203">
        <f>SUM(J27:K58)</f>
        <v>6</v>
      </c>
      <c r="K59" s="203"/>
      <c r="L59" s="203">
        <f>SUM(L27:M58)</f>
        <v>6</v>
      </c>
      <c r="M59" s="203"/>
      <c r="N59" s="203">
        <f>SUM(N27:O58)</f>
        <v>6</v>
      </c>
      <c r="O59" s="194"/>
      <c r="P59" s="206">
        <f>SUM(H59:O59)</f>
        <v>24</v>
      </c>
      <c r="Q59" s="192">
        <f>SUM(Q27:Q58)</f>
        <v>12</v>
      </c>
      <c r="R59" s="194">
        <f>IF(V32=4,SUM(R27:R58)-4,IF(V32=5,SUM(R27:R58)-8,SUM((R27:R58))))</f>
        <v>4</v>
      </c>
      <c r="S59" s="71"/>
      <c r="T59" s="71"/>
      <c r="U59" s="71"/>
      <c r="V59" s="71"/>
      <c r="W59" s="71"/>
      <c r="X59" s="60"/>
      <c r="Y59" s="60"/>
      <c r="Z59" s="60"/>
      <c r="AA59" s="60"/>
      <c r="AB59" s="60"/>
      <c r="AC59" s="60"/>
      <c r="AD59" s="8"/>
      <c r="AE59" s="9"/>
      <c r="AF59" s="9"/>
      <c r="AG59" s="9"/>
      <c r="AH59" s="9"/>
      <c r="AI59" s="9"/>
      <c r="AJ59" s="9"/>
      <c r="AK59" s="9"/>
    </row>
    <row r="60" spans="1:37" s="10" customFormat="1" ht="18" customHeight="1" thickBot="1" x14ac:dyDescent="0.25">
      <c r="A60" s="215"/>
      <c r="B60" s="53"/>
      <c r="C60" s="53"/>
      <c r="D60" s="54"/>
      <c r="E60" s="107" t="str">
        <f>IF(AND(COUNTIF(E27:E45,"S")=3,COUNTIF(E27:E35,"M")+COUNTIF(E37:E54,"M")=2),"ok","Fehler")</f>
        <v>Fehler</v>
      </c>
      <c r="F60" s="63" t="str">
        <f>IF(COUNTIF(F27:F45,5)=3,"ok","Fehler")</f>
        <v>Fehler</v>
      </c>
      <c r="G60" s="197"/>
      <c r="H60" s="204"/>
      <c r="I60" s="205"/>
      <c r="J60" s="205"/>
      <c r="K60" s="205"/>
      <c r="L60" s="205"/>
      <c r="M60" s="205"/>
      <c r="N60" s="205"/>
      <c r="O60" s="195"/>
      <c r="P60" s="207"/>
      <c r="Q60" s="193"/>
      <c r="R60" s="195"/>
      <c r="S60" s="71"/>
      <c r="T60" s="71"/>
      <c r="U60" s="71"/>
      <c r="V60" s="71"/>
      <c r="W60" s="71"/>
      <c r="X60" s="60"/>
      <c r="Y60" s="60"/>
      <c r="Z60" s="60"/>
      <c r="AA60" s="60"/>
      <c r="AB60" s="60"/>
      <c r="AC60" s="60"/>
      <c r="AD60" s="8"/>
      <c r="AE60" s="9"/>
      <c r="AF60" s="9"/>
      <c r="AG60" s="9"/>
      <c r="AH60" s="9"/>
      <c r="AI60" s="9"/>
      <c r="AJ60" s="9"/>
      <c r="AK60" s="9"/>
    </row>
    <row r="61" spans="1:37" ht="18" customHeight="1" x14ac:dyDescent="0.25">
      <c r="A61" s="151" t="s">
        <v>165</v>
      </c>
      <c r="B61" s="151"/>
      <c r="C61" s="90"/>
      <c r="D61" s="154" t="str">
        <f>IF(OR($V$32&lt;3,$V$28&lt;1,$V30&lt;1),"Bitte drei Fächer aus den Sprachen (mind. 1) und Naturwissenschaften (mind. 1) belegen !",IF($V$32&gt;3,"Aus FS und NW müssen nur drei Fächer angerechnet werden; die Summe stimmt aber.",""))</f>
        <v>Bitte drei Fächer aus den Sprachen (mind. 1) und Naturwissenschaften (mind. 1) belegen !</v>
      </c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</row>
    <row r="62" spans="1:37" ht="18" customHeight="1" x14ac:dyDescent="0.25">
      <c r="A62" s="152" t="s">
        <v>166</v>
      </c>
      <c r="B62" s="152"/>
      <c r="C62" s="91"/>
      <c r="D62" s="154" t="str">
        <f>IF(AND(AND($F$32="",$F$33=""),AND($G$32="",$G$33="")),"Bitte noch Bildende Kunst oder Musik belegen !",IF(COUNTIF(H32,2)+COUNTIF(H33,2)&gt;1,"Es darf nur ein 2-stündiger Kurs in Bildender Kunst oder Musik gewählt werden!",""))</f>
        <v>Bitte noch Bildende Kunst oder Musik belegen !</v>
      </c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</row>
    <row r="63" spans="1:37" ht="18" customHeight="1" x14ac:dyDescent="0.25">
      <c r="A63" s="152" t="s">
        <v>167</v>
      </c>
      <c r="B63" s="152"/>
      <c r="D63" s="154" t="str">
        <f>IF(AND(AND($F$38="",$F$39="",$F$40=""),AND($G$38="",$G$39="",G$40="")),"Bitte noch Religion oder Ethik belegen !",IF(COUNTIF(H38,2)+COUNTIF(H39,2)+COUNTIF(H40,2)&gt;1,"Es darf nur ein Kurs in Religion/Ethik gewählt werden !",""))</f>
        <v>Bitte noch Religion oder Ethik belegen !</v>
      </c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</row>
    <row r="64" spans="1:37" ht="18" customHeight="1" x14ac:dyDescent="0.25">
      <c r="A64" s="152" t="s">
        <v>168</v>
      </c>
      <c r="B64" s="152"/>
      <c r="D64" s="154" t="str">
        <f>IF($Q$59&lt;42,"Bitte noch zusätzliche Kurse belegen (es müssen mindestens 42 sein) !",IF(R59&gt;40,"Bitte andere Prüfungsfächer wählen (es dürfen nur 40 Kurse angerechnet werden) !",IF($P$59&lt;128,"Bitte noch Kurse wählen (128 Stunden müssen belegt werden) !","")))</f>
        <v>Bitte noch zusätzliche Kurse belegen (es müssen mindestens 42 sein) !</v>
      </c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</row>
    <row r="66" spans="4:4" ht="15.75" x14ac:dyDescent="0.25">
      <c r="D66" s="55" t="str">
        <f>IF($R$59&gt;42,"Bitte andere Prüfungsfächer wählen; es dürfen hier nur 42 Kurse stehen.","")</f>
        <v/>
      </c>
    </row>
  </sheetData>
  <sheetProtection password="DE3D" sheet="1" selectLockedCells="1"/>
  <mergeCells count="202">
    <mergeCell ref="A64:B64"/>
    <mergeCell ref="L14:R14"/>
    <mergeCell ref="G14:K14"/>
    <mergeCell ref="G13:K13"/>
    <mergeCell ref="A15:R15"/>
    <mergeCell ref="D13:F13"/>
    <mergeCell ref="D14:F14"/>
    <mergeCell ref="A13:C13"/>
    <mergeCell ref="A14:C14"/>
    <mergeCell ref="L28:M28"/>
    <mergeCell ref="L29:M29"/>
    <mergeCell ref="D47:D49"/>
    <mergeCell ref="D50:D51"/>
    <mergeCell ref="D52:D54"/>
    <mergeCell ref="B56:C56"/>
    <mergeCell ref="B55:C55"/>
    <mergeCell ref="D28:D31"/>
    <mergeCell ref="D32:D33"/>
    <mergeCell ref="D35:D36"/>
    <mergeCell ref="D38:D40"/>
    <mergeCell ref="D42:D44"/>
    <mergeCell ref="B29:C29"/>
    <mergeCell ref="B30:C30"/>
    <mergeCell ref="B31:C31"/>
    <mergeCell ref="A10:C10"/>
    <mergeCell ref="A11:C11"/>
    <mergeCell ref="A12:C12"/>
    <mergeCell ref="H11:I11"/>
    <mergeCell ref="J11:K11"/>
    <mergeCell ref="L11:M11"/>
    <mergeCell ref="N11:O11"/>
    <mergeCell ref="P11:R11"/>
    <mergeCell ref="L13:R13"/>
    <mergeCell ref="P4:R4"/>
    <mergeCell ref="P2:R2"/>
    <mergeCell ref="L12:R12"/>
    <mergeCell ref="G10:I10"/>
    <mergeCell ref="J10:R10"/>
    <mergeCell ref="D10:F10"/>
    <mergeCell ref="D11:F11"/>
    <mergeCell ref="D12:F12"/>
    <mergeCell ref="G12:K12"/>
    <mergeCell ref="B32:C32"/>
    <mergeCell ref="B33:C33"/>
    <mergeCell ref="B34:B37"/>
    <mergeCell ref="L43:M43"/>
    <mergeCell ref="L44:M44"/>
    <mergeCell ref="H43:I43"/>
    <mergeCell ref="H44:I44"/>
    <mergeCell ref="J42:K42"/>
    <mergeCell ref="J43:K43"/>
    <mergeCell ref="H37:I37"/>
    <mergeCell ref="H41:I41"/>
    <mergeCell ref="H38:I38"/>
    <mergeCell ref="J44:K44"/>
    <mergeCell ref="J37:K37"/>
    <mergeCell ref="J41:K41"/>
    <mergeCell ref="B57:C57"/>
    <mergeCell ref="B58:C58"/>
    <mergeCell ref="E21:E25"/>
    <mergeCell ref="F21:O25"/>
    <mergeCell ref="H29:I29"/>
    <mergeCell ref="H30:I30"/>
    <mergeCell ref="H31:I31"/>
    <mergeCell ref="H32:I32"/>
    <mergeCell ref="H33:I33"/>
    <mergeCell ref="J27:K27"/>
    <mergeCell ref="J28:K28"/>
    <mergeCell ref="J29:K29"/>
    <mergeCell ref="J30:K30"/>
    <mergeCell ref="J31:K31"/>
    <mergeCell ref="J32:K32"/>
    <mergeCell ref="N32:O32"/>
    <mergeCell ref="N33:O33"/>
    <mergeCell ref="N27:O27"/>
    <mergeCell ref="N28:O28"/>
    <mergeCell ref="N29:O29"/>
    <mergeCell ref="N30:O30"/>
    <mergeCell ref="N31:O31"/>
    <mergeCell ref="J33:K33"/>
    <mergeCell ref="L27:M27"/>
    <mergeCell ref="A59:A60"/>
    <mergeCell ref="A9:F9"/>
    <mergeCell ref="G9:R9"/>
    <mergeCell ref="P3:R3"/>
    <mergeCell ref="P5:R5"/>
    <mergeCell ref="Q7:R7"/>
    <mergeCell ref="O8:R8"/>
    <mergeCell ref="A7:K7"/>
    <mergeCell ref="B21:C26"/>
    <mergeCell ref="D21:D26"/>
    <mergeCell ref="N26:O26"/>
    <mergeCell ref="P21:P26"/>
    <mergeCell ref="Q21:Q26"/>
    <mergeCell ref="R21:R26"/>
    <mergeCell ref="H27:I27"/>
    <mergeCell ref="H28:I28"/>
    <mergeCell ref="A27:A33"/>
    <mergeCell ref="A34:A40"/>
    <mergeCell ref="A41:A44"/>
    <mergeCell ref="A47:A54"/>
    <mergeCell ref="A55:A58"/>
    <mergeCell ref="A21:A26"/>
    <mergeCell ref="N42:O42"/>
    <mergeCell ref="H42:I42"/>
    <mergeCell ref="L30:M30"/>
    <mergeCell ref="L31:M31"/>
    <mergeCell ref="L32:M32"/>
    <mergeCell ref="L33:M33"/>
    <mergeCell ref="N43:O43"/>
    <mergeCell ref="N44:O44"/>
    <mergeCell ref="N37:O37"/>
    <mergeCell ref="N41:O41"/>
    <mergeCell ref="L38:M38"/>
    <mergeCell ref="L39:M39"/>
    <mergeCell ref="L40:M40"/>
    <mergeCell ref="N38:O38"/>
    <mergeCell ref="N39:O39"/>
    <mergeCell ref="N40:O40"/>
    <mergeCell ref="L37:M37"/>
    <mergeCell ref="L41:M41"/>
    <mergeCell ref="L42:M42"/>
    <mergeCell ref="Q59:Q60"/>
    <mergeCell ref="R59:R60"/>
    <mergeCell ref="G59:G60"/>
    <mergeCell ref="H58:I58"/>
    <mergeCell ref="J58:K58"/>
    <mergeCell ref="L58:M58"/>
    <mergeCell ref="N58:O58"/>
    <mergeCell ref="H59:I60"/>
    <mergeCell ref="J59:K60"/>
    <mergeCell ref="L59:M60"/>
    <mergeCell ref="N59:O60"/>
    <mergeCell ref="P59:P60"/>
    <mergeCell ref="H54:I54"/>
    <mergeCell ref="J54:K54"/>
    <mergeCell ref="L54:M54"/>
    <mergeCell ref="N54:O54"/>
    <mergeCell ref="N50:O50"/>
    <mergeCell ref="H51:I51"/>
    <mergeCell ref="J51:K51"/>
    <mergeCell ref="L51:M51"/>
    <mergeCell ref="N51:O51"/>
    <mergeCell ref="H48:I48"/>
    <mergeCell ref="J48:K48"/>
    <mergeCell ref="L48:M48"/>
    <mergeCell ref="N48:O48"/>
    <mergeCell ref="H49:I49"/>
    <mergeCell ref="J49:K49"/>
    <mergeCell ref="L49:M49"/>
    <mergeCell ref="N49:O49"/>
    <mergeCell ref="H46:I46"/>
    <mergeCell ref="J46:K46"/>
    <mergeCell ref="N47:O47"/>
    <mergeCell ref="D64:R64"/>
    <mergeCell ref="H39:I39"/>
    <mergeCell ref="H40:I40"/>
    <mergeCell ref="J38:K38"/>
    <mergeCell ref="J39:K39"/>
    <mergeCell ref="J40:K40"/>
    <mergeCell ref="H56:I56"/>
    <mergeCell ref="J56:K56"/>
    <mergeCell ref="L56:M56"/>
    <mergeCell ref="N56:O56"/>
    <mergeCell ref="H55:I55"/>
    <mergeCell ref="J55:K55"/>
    <mergeCell ref="L55:M55"/>
    <mergeCell ref="N55:O55"/>
    <mergeCell ref="H52:I52"/>
    <mergeCell ref="J52:K52"/>
    <mergeCell ref="L52:M52"/>
    <mergeCell ref="N52:O52"/>
    <mergeCell ref="H53:I53"/>
    <mergeCell ref="J53:K53"/>
    <mergeCell ref="L53:M53"/>
    <mergeCell ref="N53:O53"/>
    <mergeCell ref="H50:I50"/>
    <mergeCell ref="J50:K50"/>
    <mergeCell ref="A61:B61"/>
    <mergeCell ref="A62:B62"/>
    <mergeCell ref="A63:B63"/>
    <mergeCell ref="A16:B16"/>
    <mergeCell ref="A17:B17"/>
    <mergeCell ref="A18:B18"/>
    <mergeCell ref="A19:B19"/>
    <mergeCell ref="D62:R62"/>
    <mergeCell ref="D63:R63"/>
    <mergeCell ref="D61:R61"/>
    <mergeCell ref="L50:M50"/>
    <mergeCell ref="H57:I57"/>
    <mergeCell ref="J57:K57"/>
    <mergeCell ref="L57:M57"/>
    <mergeCell ref="N57:O57"/>
    <mergeCell ref="H45:I45"/>
    <mergeCell ref="J45:K45"/>
    <mergeCell ref="L45:M45"/>
    <mergeCell ref="N45:O45"/>
    <mergeCell ref="L46:M46"/>
    <mergeCell ref="N46:O46"/>
    <mergeCell ref="H47:I47"/>
    <mergeCell ref="J47:K47"/>
    <mergeCell ref="L47:M47"/>
  </mergeCells>
  <conditionalFormatting sqref="O2">
    <cfRule type="expression" dxfId="41" priority="68" stopIfTrue="1">
      <formula>IF(OR(AND($U$2=FALSE,$U$4=FALSE),AND($U$2=TRUE,$U$4=FALSE)),TRUE,FALSE)</formula>
    </cfRule>
    <cfRule type="expression" dxfId="40" priority="69" stopIfTrue="1">
      <formula>IF(AND($U$2=TRUE,$U$4=TRUE),TRUE,FALSE)</formula>
    </cfRule>
    <cfRule type="expression" dxfId="39" priority="70" stopIfTrue="1">
      <formula>IF(AND($U$4=TRUE,$U$2=FALSE),TRUE,FALSE)</formula>
    </cfRule>
  </conditionalFormatting>
  <conditionalFormatting sqref="O4">
    <cfRule type="expression" dxfId="38" priority="65" stopIfTrue="1">
      <formula>IF(OR(AND($U$2=FALSE,$U$4=FALSE),AND($U$4=TRUE,$U$2=FALSE)),TRUE,FALSE)</formula>
    </cfRule>
    <cfRule type="expression" dxfId="37" priority="66" stopIfTrue="1">
      <formula>IF(AND($U$2=TRUE,$U$4=TRUE),TRUE,FALSE)</formula>
    </cfRule>
    <cfRule type="expression" dxfId="36" priority="67" stopIfTrue="1">
      <formula>IF(AND($U$2=TRUE,$U$4=FALSE),TRUE,FALSE)</formula>
    </cfRule>
  </conditionalFormatting>
  <conditionalFormatting sqref="G38:G40">
    <cfRule type="expression" dxfId="35" priority="64">
      <formula>IF(OR($H$38=2,$H$39=2,$H$40=2,$H$38=5,$H$39=5,$H$40=5),TRUE,FALSE)</formula>
    </cfRule>
  </conditionalFormatting>
  <conditionalFormatting sqref="G39">
    <cfRule type="expression" dxfId="34" priority="62">
      <formula>IF(OR($G38=2,$G40=2),TRUE,FALSE)</formula>
    </cfRule>
  </conditionalFormatting>
  <conditionalFormatting sqref="G27">
    <cfRule type="expression" dxfId="33" priority="56">
      <formula>IF($F27=5,TRUE,FALSE)</formula>
    </cfRule>
  </conditionalFormatting>
  <conditionalFormatting sqref="G32:G33">
    <cfRule type="expression" dxfId="32" priority="44">
      <formula>IF(OR($F$32=5,$F$33=5,$F$32=2,$F$33=2),TRUE,FALSE)</formula>
    </cfRule>
    <cfRule type="expression" dxfId="31" priority="45">
      <formula>IF(OR($G$32=2,$G$33=2),TRUE,FALSE)</formula>
    </cfRule>
  </conditionalFormatting>
  <conditionalFormatting sqref="G28">
    <cfRule type="expression" dxfId="30" priority="34">
      <formula>IF(V32&gt;2,TRUE,FALSE)</formula>
    </cfRule>
    <cfRule type="expression" dxfId="29" priority="43">
      <formula>IF(OR(F28&lt;&gt;"",G28&lt;&gt;""),TRUE,FALSE)</formula>
    </cfRule>
  </conditionalFormatting>
  <conditionalFormatting sqref="G31">
    <cfRule type="expression" dxfId="28" priority="32">
      <formula>IF(V32&gt;2,TRUE,FALSE)</formula>
    </cfRule>
    <cfRule type="expression" dxfId="27" priority="40">
      <formula>IF(OR(F31&lt;&gt;"",G31&lt;&gt;""),TRUE,FALSE)</formula>
    </cfRule>
  </conditionalFormatting>
  <conditionalFormatting sqref="G30">
    <cfRule type="expression" dxfId="26" priority="33">
      <formula>IF(V32&gt;2,TRUE,FALSE)</formula>
    </cfRule>
    <cfRule type="expression" dxfId="25" priority="39">
      <formula>IF(OR(F30&lt;&gt;"",G30&lt;&gt;""),TRUE,FALSE)</formula>
    </cfRule>
  </conditionalFormatting>
  <conditionalFormatting sqref="E60">
    <cfRule type="expression" dxfId="24" priority="38">
      <formula>IF(E60="ok",TRUE,FALSE)</formula>
    </cfRule>
  </conditionalFormatting>
  <conditionalFormatting sqref="F60">
    <cfRule type="expression" dxfId="23" priority="37">
      <formula>IF(F60="ok",TRUE,FALSE)</formula>
    </cfRule>
  </conditionalFormatting>
  <conditionalFormatting sqref="G29">
    <cfRule type="expression" dxfId="22" priority="30">
      <formula>IF(OR(F29&lt;&gt;"",G29&lt;&gt;""),TRUE,FALSE)</formula>
    </cfRule>
    <cfRule type="expression" dxfId="21" priority="31">
      <formula>IF(V32&gt;2,TRUE,FALSE)</formula>
    </cfRule>
  </conditionalFormatting>
  <conditionalFormatting sqref="G42">
    <cfRule type="expression" dxfId="20" priority="28">
      <formula>IF(V32&gt;2,TRUE,FALSE)</formula>
    </cfRule>
    <cfRule type="expression" dxfId="19" priority="29">
      <formula>IF(OR(F42&lt;&gt;"",G42&lt;&gt;""),TRUE,FALSE)</formula>
    </cfRule>
  </conditionalFormatting>
  <conditionalFormatting sqref="G43">
    <cfRule type="expression" dxfId="18" priority="26">
      <formula>IF(OR(F43&lt;&gt;"",G43&lt;&gt;""),TRUE,FALSE)</formula>
    </cfRule>
    <cfRule type="expression" dxfId="17" priority="27">
      <formula>IF(V32&gt;2,TRUE,FALSE)</formula>
    </cfRule>
  </conditionalFormatting>
  <conditionalFormatting sqref="G44">
    <cfRule type="expression" dxfId="16" priority="24">
      <formula>IF(OR(F44&lt;&gt;"",G44&lt;&gt;""),TRUE,FALSE)</formula>
    </cfRule>
    <cfRule type="expression" dxfId="15" priority="25">
      <formula>IF(V32&gt;2,TRUE,FALSE)</formula>
    </cfRule>
  </conditionalFormatting>
  <conditionalFormatting sqref="R28">
    <cfRule type="expression" dxfId="14" priority="22">
      <formula>IF(AND($V$32&gt;3,$F28="",$R$28&lt;&gt;""),TRUE,FALSE)</formula>
    </cfRule>
  </conditionalFormatting>
  <conditionalFormatting sqref="R31">
    <cfRule type="expression" dxfId="13" priority="21">
      <formula>IF(AND($V$32&gt;3,$F33="",R31&lt;&gt;""),TRUE,FALSE)</formula>
    </cfRule>
  </conditionalFormatting>
  <conditionalFormatting sqref="R29">
    <cfRule type="expression" dxfId="12" priority="20">
      <formula>IF(AND($V$32&gt;3,$F29="",R29&lt;&gt;""),TRUE,FALSE)</formula>
    </cfRule>
  </conditionalFormatting>
  <conditionalFormatting sqref="R30">
    <cfRule type="expression" dxfId="11" priority="19">
      <formula>IF(AND($V$32&gt;3,$F30="",R30&lt;&gt;""),TRUE,FALSE)</formula>
    </cfRule>
  </conditionalFormatting>
  <conditionalFormatting sqref="R42">
    <cfRule type="expression" dxfId="10" priority="18">
      <formula>IF(AND($V$32&gt;3,$F42="",R42&lt;&gt;""),TRUE,FALSE)</formula>
    </cfRule>
  </conditionalFormatting>
  <conditionalFormatting sqref="R43">
    <cfRule type="expression" dxfId="9" priority="17">
      <formula>IF(AND($V$32&gt;3,$F43="",R43&lt;&gt;""),TRUE,FALSE)</formula>
    </cfRule>
  </conditionalFormatting>
  <conditionalFormatting sqref="R44">
    <cfRule type="expression" dxfId="8" priority="16">
      <formula>IF(AND($V$32&gt;3,$F44="",R44&lt;&gt;""),TRUE,FALSE)</formula>
    </cfRule>
  </conditionalFormatting>
  <conditionalFormatting sqref="R59:R60">
    <cfRule type="expression" dxfId="7" priority="10">
      <formula>IF(V32&gt;3,TRUE,FALSE)</formula>
    </cfRule>
    <cfRule type="expression" dxfId="6" priority="11">
      <formula>IF(V32&gt;3,TRUE,FALSE)</formula>
    </cfRule>
  </conditionalFormatting>
  <conditionalFormatting sqref="D61:R61">
    <cfRule type="expression" dxfId="5" priority="8">
      <formula>IF(V32&gt;3,TRUE,FALSE)</formula>
    </cfRule>
  </conditionalFormatting>
  <conditionalFormatting sqref="A16 A19">
    <cfRule type="expression" dxfId="4" priority="7">
      <formula>IF(AND($D$16="",$D$17="",$D$18="",$D$19=""),TRUE,FALSE)</formula>
    </cfRule>
  </conditionalFormatting>
  <conditionalFormatting sqref="A61:B63">
    <cfRule type="expression" dxfId="3" priority="6">
      <formula>IF(AND(D61="",D62="",D63="",D64=""),TRUE,FALSE)</formula>
    </cfRule>
  </conditionalFormatting>
  <conditionalFormatting sqref="A17">
    <cfRule type="expression" dxfId="2" priority="3">
      <formula>IF(AND($D$16="",$D$17="",$D$18="",$D$19=""),TRUE,FALSE)</formula>
    </cfRule>
  </conditionalFormatting>
  <conditionalFormatting sqref="A18">
    <cfRule type="expression" dxfId="1" priority="2">
      <formula>IF(AND($D$16="",$D$17="",$D$18="",$D$19=""),TRUE,FALSE)</formula>
    </cfRule>
  </conditionalFormatting>
  <conditionalFormatting sqref="A64:B64">
    <cfRule type="expression" dxfId="0" priority="1">
      <formula>IF(AND(D64="",D65="",D66="",D67=""),TRUE,FALSE)</formula>
    </cfRule>
  </conditionalFormatting>
  <dataValidations count="3">
    <dataValidation type="whole" allowBlank="1" showInputMessage="1" showErrorMessage="1" error="Hier kann nur 3 eingetragen werden." sqref="G28:G31 G42:G44">
      <formula1>3</formula1>
      <formula2>3</formula2>
    </dataValidation>
    <dataValidation type="whole" allowBlank="1" showInputMessage="1" showErrorMessage="1" error="Hier kann nur 2 eingetragen werden." sqref="G57 G38:G40 G47:G54 G32:G33">
      <formula1>2</formula1>
      <formula2>2</formula2>
    </dataValidation>
    <dataValidation type="whole" allowBlank="1" showInputMessage="1" showErrorMessage="1" error="Hier kann nur 1 eingetragen werden." sqref="G55:G56 G58">
      <formula1>1</formula1>
      <formula2>1</formula2>
    </dataValidation>
  </dataValidations>
  <pageMargins left="0.78" right="0.46" top="0.61" bottom="0.6" header="0.4921259845" footer="0.4921259845"/>
  <pageSetup paperSize="9" scale="64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boBox1">
          <controlPr defaultSize="0" autoLine="0" linkedCell="D10" listFillRange="T8:T17" r:id="rId5">
            <anchor moveWithCells="1">
              <from>
                <xdr:col>3</xdr:col>
                <xdr:colOff>0</xdr:colOff>
                <xdr:row>8</xdr:row>
                <xdr:rowOff>295275</xdr:rowOff>
              </from>
              <to>
                <xdr:col>6</xdr:col>
                <xdr:colOff>28575</xdr:colOff>
                <xdr:row>10</xdr:row>
                <xdr:rowOff>9525</xdr:rowOff>
              </to>
            </anchor>
          </controlPr>
        </control>
      </mc:Choice>
      <mc:Fallback>
        <control shapeId="1025" r:id="rId4" name="ComboBox1"/>
      </mc:Fallback>
    </mc:AlternateContent>
    <mc:AlternateContent xmlns:mc="http://schemas.openxmlformats.org/markup-compatibility/2006">
      <mc:Choice Requires="x14">
        <control shapeId="1032" r:id="rId6" name="ComboBox2">
          <controlPr defaultSize="0" autoLine="0" linkedCell="D11" listFillRange="T8:T17" r:id="rId5">
            <anchor moveWithCells="1">
              <from>
                <xdr:col>3</xdr:col>
                <xdr:colOff>9525</xdr:colOff>
                <xdr:row>9</xdr:row>
                <xdr:rowOff>285750</xdr:rowOff>
              </from>
              <to>
                <xdr:col>6</xdr:col>
                <xdr:colOff>38100</xdr:colOff>
                <xdr:row>11</xdr:row>
                <xdr:rowOff>0</xdr:rowOff>
              </to>
            </anchor>
          </controlPr>
        </control>
      </mc:Choice>
      <mc:Fallback>
        <control shapeId="1032" r:id="rId6" name="ComboBox2"/>
      </mc:Fallback>
    </mc:AlternateContent>
    <mc:AlternateContent xmlns:mc="http://schemas.openxmlformats.org/markup-compatibility/2006">
      <mc:Choice Requires="x14">
        <control shapeId="1033" r:id="rId7" name="ComboBox3">
          <controlPr defaultSize="0" autoLine="0" linkedCell="D12" listFillRange="T8:T27" r:id="rId5">
            <anchor moveWithCells="1">
              <from>
                <xdr:col>3</xdr:col>
                <xdr:colOff>9525</xdr:colOff>
                <xdr:row>10</xdr:row>
                <xdr:rowOff>295275</xdr:rowOff>
              </from>
              <to>
                <xdr:col>6</xdr:col>
                <xdr:colOff>38100</xdr:colOff>
                <xdr:row>12</xdr:row>
                <xdr:rowOff>9525</xdr:rowOff>
              </to>
            </anchor>
          </controlPr>
        </control>
      </mc:Choice>
      <mc:Fallback>
        <control shapeId="1033" r:id="rId7" name="ComboBox3"/>
      </mc:Fallback>
    </mc:AlternateContent>
    <mc:AlternateContent xmlns:mc="http://schemas.openxmlformats.org/markup-compatibility/2006">
      <mc:Choice Requires="x14">
        <control shapeId="1036" r:id="rId8" name="ComboBox6">
          <controlPr defaultSize="0" autoLine="0" linkedCell="H11" listFillRange="S3:S7" r:id="rId9">
            <anchor moveWithCells="1">
              <from>
                <xdr:col>7</xdr:col>
                <xdr:colOff>9525</xdr:colOff>
                <xdr:row>10</xdr:row>
                <xdr:rowOff>0</xdr:rowOff>
              </from>
              <to>
                <xdr:col>9</xdr:col>
                <xdr:colOff>47625</xdr:colOff>
                <xdr:row>11</xdr:row>
                <xdr:rowOff>19050</xdr:rowOff>
              </to>
            </anchor>
          </controlPr>
        </control>
      </mc:Choice>
      <mc:Fallback>
        <control shapeId="1036" r:id="rId8" name="ComboBox6"/>
      </mc:Fallback>
    </mc:AlternateContent>
    <mc:AlternateContent xmlns:mc="http://schemas.openxmlformats.org/markup-compatibility/2006">
      <mc:Choice Requires="x14">
        <control shapeId="1046" r:id="rId10" name="ComboBox4">
          <controlPr defaultSize="0" autoLine="0" linkedCell="D13" listFillRange="U8:U28" r:id="rId5">
            <anchor moveWithCells="1">
              <from>
                <xdr:col>3</xdr:col>
                <xdr:colOff>0</xdr:colOff>
                <xdr:row>11</xdr:row>
                <xdr:rowOff>285750</xdr:rowOff>
              </from>
              <to>
                <xdr:col>6</xdr:col>
                <xdr:colOff>28575</xdr:colOff>
                <xdr:row>13</xdr:row>
                <xdr:rowOff>0</xdr:rowOff>
              </to>
            </anchor>
          </controlPr>
        </control>
      </mc:Choice>
      <mc:Fallback>
        <control shapeId="1046" r:id="rId10" name="ComboBox4"/>
      </mc:Fallback>
    </mc:AlternateContent>
    <mc:AlternateContent xmlns:mc="http://schemas.openxmlformats.org/markup-compatibility/2006">
      <mc:Choice Requires="x14">
        <control shapeId="1047" r:id="rId11" name="ComboBox5">
          <controlPr defaultSize="0" autoLine="0" linkedCell="D14" listFillRange="U8:U28" r:id="rId5">
            <anchor moveWithCells="1">
              <from>
                <xdr:col>3</xdr:col>
                <xdr:colOff>0</xdr:colOff>
                <xdr:row>12</xdr:row>
                <xdr:rowOff>285750</xdr:rowOff>
              </from>
              <to>
                <xdr:col>6</xdr:col>
                <xdr:colOff>28575</xdr:colOff>
                <xdr:row>14</xdr:row>
                <xdr:rowOff>0</xdr:rowOff>
              </to>
            </anchor>
          </controlPr>
        </control>
      </mc:Choice>
      <mc:Fallback>
        <control shapeId="1047" r:id="rId11" name="ComboBox5"/>
      </mc:Fallback>
    </mc:AlternateContent>
    <mc:AlternateContent xmlns:mc="http://schemas.openxmlformats.org/markup-compatibility/2006">
      <mc:Choice Requires="x14">
        <control shapeId="1048" r:id="rId12" name="ComboBox7">
          <controlPr defaultSize="0" autoLine="0" linkedCell="P11" listFillRange="S16:S22" r:id="rId13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26</xdr:col>
                <xdr:colOff>38100</xdr:colOff>
                <xdr:row>11</xdr:row>
                <xdr:rowOff>19050</xdr:rowOff>
              </to>
            </anchor>
          </controlPr>
        </control>
      </mc:Choice>
      <mc:Fallback>
        <control shapeId="1048" r:id="rId12" name="ComboBox7"/>
      </mc:Fallback>
    </mc:AlternateContent>
    <mc:AlternateContent xmlns:mc="http://schemas.openxmlformats.org/markup-compatibility/2006">
      <mc:Choice Requires="x14">
        <control shapeId="1049" r:id="rId14" name="ComboBox8">
          <controlPr defaultSize="0" autoLine="0" linkedCell="L11" listFillRange="T3:T5" r:id="rId9">
            <anchor moveWithCells="1">
              <from>
                <xdr:col>10</xdr:col>
                <xdr:colOff>304800</xdr:colOff>
                <xdr:row>9</xdr:row>
                <xdr:rowOff>295275</xdr:rowOff>
              </from>
              <to>
                <xdr:col>13</xdr:col>
                <xdr:colOff>28575</xdr:colOff>
                <xdr:row>11</xdr:row>
                <xdr:rowOff>9525</xdr:rowOff>
              </to>
            </anchor>
          </controlPr>
        </control>
      </mc:Choice>
      <mc:Fallback>
        <control shapeId="1049" r:id="rId14" name="ComboBox8"/>
      </mc:Fallback>
    </mc:AlternateContent>
    <mc:AlternateContent xmlns:mc="http://schemas.openxmlformats.org/markup-compatibility/2006">
      <mc:Choice Requires="x14">
        <control shapeId="1050" r:id="rId15" name="ComboBox9">
          <controlPr defaultSize="0" autoLine="0" linkedCell="C46" listFillRange="T45:T48" r:id="rId16">
            <anchor moveWithCells="1">
              <from>
                <xdr:col>2</xdr:col>
                <xdr:colOff>9525</xdr:colOff>
                <xdr:row>44</xdr:row>
                <xdr:rowOff>219075</xdr:rowOff>
              </from>
              <to>
                <xdr:col>3</xdr:col>
                <xdr:colOff>9525</xdr:colOff>
                <xdr:row>45</xdr:row>
                <xdr:rowOff>200025</xdr:rowOff>
              </to>
            </anchor>
          </controlPr>
        </control>
      </mc:Choice>
      <mc:Fallback>
        <control shapeId="1050" r:id="rId15" name="ComboBox9"/>
      </mc:Fallback>
    </mc:AlternateContent>
    <mc:AlternateContent xmlns:mc="http://schemas.openxmlformats.org/markup-compatibility/2006">
      <mc:Choice Requires="x14">
        <control shapeId="1039" r:id="rId17" name="Check Box 15">
          <controlPr defaultSize="0" autoFill="0" autoLine="0" autoPict="0">
            <anchor moveWithCells="1">
              <from>
                <xdr:col>14</xdr:col>
                <xdr:colOff>57150</xdr:colOff>
                <xdr:row>0</xdr:row>
                <xdr:rowOff>161925</xdr:rowOff>
              </from>
              <to>
                <xdr:col>15</xdr:col>
                <xdr:colOff>47625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18" name="Check Box 20">
          <controlPr defaultSize="0" autoFill="0" autoLine="0" autoPict="0">
            <anchor moveWithCells="1">
              <from>
                <xdr:col>14</xdr:col>
                <xdr:colOff>57150</xdr:colOff>
                <xdr:row>3</xdr:row>
                <xdr:rowOff>0</xdr:rowOff>
              </from>
              <to>
                <xdr:col>15</xdr:col>
                <xdr:colOff>47625</xdr:colOff>
                <xdr:row>3</xdr:row>
                <xdr:rowOff>361950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</vt:lpstr>
      <vt:lpstr>Vorlage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Salier-Gymnasium, Stv.Schulleitung</cp:lastModifiedBy>
  <cp:lastPrinted>2018-11-18T12:09:46Z</cp:lastPrinted>
  <dcterms:created xsi:type="dcterms:W3CDTF">2006-01-01T23:17:30Z</dcterms:created>
  <dcterms:modified xsi:type="dcterms:W3CDTF">2019-02-20T10:29:38Z</dcterms:modified>
</cp:coreProperties>
</file>